
<file path=[Content_Types].xml><?xml version="1.0" encoding="utf-8"?>
<Types xmlns="http://schemas.openxmlformats.org/package/2006/content-types">
  <Override PartName="/xl/worksheets/sheet15.xml" ContentType="application/vnd.openxmlformats-officedocument.spreadsheetml.worksheet+xml"/>
  <Override PartName="/xl/embeddings/oleObject8.bin" ContentType="application/vnd.openxmlformats-officedocument.oleObject"/>
  <Override PartName="/xl/embeddings/oleObject14.bin" ContentType="application/vnd.openxmlformats-officedocument.oleObject"/>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embeddings/oleObject5.bin" ContentType="application/vnd.openxmlformats-officedocument.oleObject"/>
  <Override PartName="/xl/embeddings/oleObject6.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emf" ContentType="image/x-emf"/>
  <Override PartName="/xl/embeddings/oleObject3.bin" ContentType="application/vnd.openxmlformats-officedocument.oleObject"/>
  <Override PartName="/xl/embeddings/oleObject4.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20.bin" ContentType="application/vnd.openxmlformats-officedocument.oleObject"/>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mbeddings/oleObject1.bin" ContentType="application/vnd.openxmlformats-officedocument.oleObject"/>
  <Override PartName="/xl/embeddings/oleObject2.bin" ContentType="application/vnd.openxmlformats-officedocument.oleObject"/>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xl/embeddings/oleObject18.bin" ContentType="application/vnd.openxmlformats-officedocument.oleObject"/>
  <Override PartName="/xl/embeddings/oleObject19.bin" ContentType="application/vnd.openxmlformats-officedocument.oleObject"/>
  <Override PartName="/xl/embeddings/oleObject9.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docProps/core.xml" ContentType="application/vnd.openxmlformats-package.core-properties+xml"/>
  <Default Extension="bin" ContentType="application/vnd.openxmlformats-officedocument.spreadsheetml.printerSettings"/>
  <Override PartName="/xl/embeddings/oleObject7.bin" ContentType="application/vnd.openxmlformats-officedocument.oleObject"/>
  <Override PartName="/xl/embeddings/oleObject15.bin" ContentType="application/vnd.openxmlformats-officedocument.oleObject"/>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0" windowWidth="15600" windowHeight="11760" tabRatio="731"/>
  </bookViews>
  <sheets>
    <sheet name="Sheet1" sheetId="1" r:id="rId1"/>
    <sheet name="Sheet2" sheetId="11" r:id="rId2"/>
    <sheet name="Sheet3" sheetId="19" r:id="rId3"/>
    <sheet name="Sheet4" sheetId="20" r:id="rId4"/>
    <sheet name="Sheet5" sheetId="21" r:id="rId5"/>
    <sheet name="Sheet6" sheetId="23" r:id="rId6"/>
    <sheet name="Sheet7" sheetId="24" r:id="rId7"/>
    <sheet name="Sheet8" sheetId="25" r:id="rId8"/>
    <sheet name="Sheet9" sheetId="26" r:id="rId9"/>
    <sheet name="Sheet10" sheetId="27" r:id="rId10"/>
    <sheet name="Sheet11" sheetId="28" r:id="rId11"/>
    <sheet name="Departments" sheetId="18" state="hidden" r:id="rId12"/>
    <sheet name="Information" sheetId="31" state="hidden" r:id="rId13"/>
    <sheet name="TheoryResults" sheetId="32" state="hidden" r:id="rId14"/>
    <sheet name="PracticalResults" sheetId="33" state="hidden" r:id="rId15"/>
  </sheets>
  <definedNames>
    <definedName name="_xlnm._FilterDatabase" localSheetId="0" hidden="1">Sheet1!$A$20:$C$42</definedName>
    <definedName name="_xlnm._FilterDatabase" localSheetId="9" hidden="1">Sheet10!$A$20:$C$20</definedName>
    <definedName name="_xlnm._FilterDatabase" localSheetId="10" hidden="1">Sheet11!$A$20:$C$20</definedName>
    <definedName name="_xlnm._FilterDatabase" localSheetId="1" hidden="1">Sheet2!$A$20:$C$20</definedName>
    <definedName name="_xlnm._FilterDatabase" localSheetId="2" hidden="1">Sheet3!$A$20:$C$20</definedName>
    <definedName name="_xlnm._FilterDatabase" localSheetId="3" hidden="1">Sheet4!$A$20:$C$20</definedName>
    <definedName name="_xlnm._FilterDatabase" localSheetId="4" hidden="1">Sheet5!$A$20:$C$20</definedName>
    <definedName name="_xlnm._FilterDatabase" localSheetId="5" hidden="1">Sheet6!$A$20:$C$20</definedName>
    <definedName name="_xlnm._FilterDatabase" localSheetId="6" hidden="1">Sheet7!$A$20:$C$20</definedName>
    <definedName name="_xlnm._FilterDatabase" localSheetId="7" hidden="1">Sheet8!$A$20:$C$42</definedName>
    <definedName name="_xlnm._FilterDatabase" localSheetId="8" hidden="1">Sheet9!$A$20:$C$20</definedName>
    <definedName name="Architectural_Design_VI">Information!$AH$398:$AH$402</definedName>
    <definedName name="Architectural_Design_VII">Information!$AH$404</definedName>
    <definedName name="Architecture_Design_V">Information!$AH$394:$AH$396</definedName>
    <definedName name="ArchitectureBatch">Information!$P$2:$P$4</definedName>
    <definedName name="ArchitectureEighth13AR">Information!$AH$77:$AH$81</definedName>
    <definedName name="ArchitectureEighth17AR">Information!$AH$289:$AH$293</definedName>
    <definedName name="ArchitectureEighth18AR">Information!$AH$398:$AH$402</definedName>
    <definedName name="ArchitectureEighthF16AR">Information!$AH$354:$AH$358</definedName>
    <definedName name="ArchitectureFifth13AR">Information!$AH$54:$AH$58</definedName>
    <definedName name="ArchitectureFifth14AR">Information!$AH$128:$AH$132</definedName>
    <definedName name="ArchitectureFifth17AR">Information!$AH$273:$AH$274</definedName>
    <definedName name="ArchitectureFifth18AR">Information!$AH$387:$AH$388</definedName>
    <definedName name="ArchitectureFifthF16AR">Information!$AH$335:$AH$336</definedName>
    <definedName name="ArchitectureFirst13AR">Information!$AH$22:$AH$27</definedName>
    <definedName name="ArchitectureFirst14AR">Information!$AH$96:$AH$101</definedName>
    <definedName name="ArchitectureFirst15AR">Information!$AH$169:$AH$174</definedName>
    <definedName name="ArchitectureFirst16AR">Information!$AH$241:$AH$243</definedName>
    <definedName name="ArchitectureFirst17AR">Information!$AH$241:$AH$242</definedName>
    <definedName name="ArchitectureFirst18AR">Information!$AH$366:$AH$367</definedName>
    <definedName name="ArchitectureFirstF16AR">Information!$AH$300:$AH$305</definedName>
    <definedName name="ArchitectureFourth13AR">Information!$AH$47:$AH$52</definedName>
    <definedName name="ArchitectureFourth14AR">Information!$AH$121:$AH$126</definedName>
    <definedName name="ArchitectureFourth15AR">Information!$AH$194:$AH$199</definedName>
    <definedName name="ArchitectureFourth17AR">Information!$AH$266:$AH$267</definedName>
    <definedName name="ArchitectureFourth18AR">Information!$AH$380:$AH$384</definedName>
    <definedName name="ArchitectureFourthF16AR">Information!$AH$328:$AH$332</definedName>
    <definedName name="ArchitectureNinth17AR">Information!$AH$295</definedName>
    <definedName name="ArchitectureNinth18AR">Information!$AH$404</definedName>
    <definedName name="ArchitectureNinthF16AR">Information!$AH$361</definedName>
    <definedName name="ArchitectureProgram">Departments!$H$17</definedName>
    <definedName name="ArchitectureSecond13AR">Information!$AH$31:$AH$36</definedName>
    <definedName name="ArchitectureSecond14AR">Information!$AH$105:$AH$110</definedName>
    <definedName name="ArchitectureSecond15AR">Information!$AH$178:$AH$183</definedName>
    <definedName name="ArchitectureSecond16AR">Information!$AH$250:$AH$255</definedName>
    <definedName name="ArchitectureSecond17AR">Information!$AH$250:$AH$256</definedName>
    <definedName name="ArchitectureSecond18AR">Information!$AH$370:$AH$372</definedName>
    <definedName name="ArchitectureSecondF16AR">Information!$AH$309:$AH$314</definedName>
    <definedName name="ArchitectureSeventh13AR">Information!$AH$69:$AH$73</definedName>
    <definedName name="ArchitectureSeventh17AR">Information!$AH$285:$AH$287</definedName>
    <definedName name="ArchitectureSeventh18AR">Information!$AH$394:$AH$396</definedName>
    <definedName name="ArchitectureSeventhF16AR">Information!$AH$346:$AH$348</definedName>
    <definedName name="ArchitectureSixth13AR">Information!$AH$62:$AH$67</definedName>
    <definedName name="ArchitectureSixth14AR">Information!$AH$136:$AH$141</definedName>
    <definedName name="ArchitectureSixth17AR">Information!$AH$279:$AH$280</definedName>
    <definedName name="ArchitectureSixth18AR">Information!$AH$391:$AH$392</definedName>
    <definedName name="ArchitectureSixthF16AR">Information!$AH$339:$AH$340</definedName>
    <definedName name="ArchitectureThird13AR">Information!$AH$39:$AH$44</definedName>
    <definedName name="ArchitectureThird14AR">Information!$AH$113:$AH$118</definedName>
    <definedName name="ArchitectureThird15AR">Information!$AH$186:$AH$191</definedName>
    <definedName name="ArchitectureThird17AR">Information!$AH$258:$AH$259</definedName>
    <definedName name="ArchitectureThird18AR">Information!$AH$377:$AH$378</definedName>
    <definedName name="ArchitectureThirdF16AR">Information!$AH$317:$AH$318</definedName>
    <definedName name="BiomedicalBatch">Information!$G$2:$G$4</definedName>
    <definedName name="BiomedicalEighth13BM">Information!$Y$77:$Y$80</definedName>
    <definedName name="BiomedicalEighth17BM">Information!$Y$294</definedName>
    <definedName name="BiomedicalEighth18BM">Information!$Y$405</definedName>
    <definedName name="BiomedicalEighthF16BM">Information!$Y$357:$Y$360</definedName>
    <definedName name="BiomedicalFifth13BM">Information!$Y$54:$Y$58</definedName>
    <definedName name="BiomedicalFifth14BM">Information!$Y$128:$Y$132</definedName>
    <definedName name="BiomedicalFifth17BM">Information!$Y$276:$Y$278</definedName>
    <definedName name="BiomedicalFifth18BM">Information!$Y$387:$Y$389</definedName>
    <definedName name="BiomedicalFifthF16BM">Information!$Y$335:$Y$337</definedName>
    <definedName name="BiomedicalFirst13BM">Information!$Y$22:$Y$27</definedName>
    <definedName name="BiomedicalFirst14BM">Information!$Y$96:$Y$101</definedName>
    <definedName name="BiomedicalFirst15BM">Information!$Y$169:$Y$175</definedName>
    <definedName name="BiomedicalFirst16BM">Information!$Y$241:$Y$247</definedName>
    <definedName name="BiomedicalFirst17BM">Information!$Y$241:$Y$244</definedName>
    <definedName name="BiomedicalFirst18BM">Information!$Y$366:$Y$369</definedName>
    <definedName name="BiomedicalFirstF16BM">Information!$Y$303:$Y$309</definedName>
    <definedName name="BiomedicalFourth13BM">Information!$Y$47:$Y$52</definedName>
    <definedName name="BiomedicalFourth14BM">Information!$Y$121:$Y$126</definedName>
    <definedName name="BiomedicalFourth15BM">Information!$Y$194:$Y$199</definedName>
    <definedName name="BiomedicalFourth17BM">Information!$Y$269:$Y$271</definedName>
    <definedName name="BiomedicalFourth18BM">Information!$Y$382:$Y$384</definedName>
    <definedName name="BiomedicalFourthF16BM">Information!$Y$328:$Y$333</definedName>
    <definedName name="BiomedicalProgram">Departments!$H$6</definedName>
    <definedName name="BiomedicalSecond13BM">Information!$Y$31:$Y$35</definedName>
    <definedName name="BiomedicalSecond14BM">Information!$Y$105:$Y$109</definedName>
    <definedName name="BiomedicalSecond15BM">Information!$Y$178:$Y$183</definedName>
    <definedName name="BiomedicalSecond16BM">Information!$Y$250:$Y$258</definedName>
    <definedName name="BiomedicalSecond17BM">Information!$Y$250:$Y$255</definedName>
    <definedName name="BiomedicalSecond18BM">Information!$Y$372:$Y$373</definedName>
    <definedName name="BiomedicalSecondF16BM">Information!$Y$312:$Y$317</definedName>
    <definedName name="BiomedicalSeventh13BM">Information!$Y$69:$Y$72</definedName>
    <definedName name="BiomedicalSeventh17BM">Information!$Y$287:$Y$290</definedName>
    <definedName name="BiomedicalSeventh18BM">Information!$Y$398:$Y$401</definedName>
    <definedName name="BiomedicalSeventhF16BM">Information!$Y$351:$Y$354</definedName>
    <definedName name="BiomedicalSixth13BM">Information!$Y$62:$Y$66</definedName>
    <definedName name="BiomedicalSixth14BM">Information!$Y$136:$Y$140</definedName>
    <definedName name="BiomedicalSixth17BM">Information!$Y$280:$Y$285</definedName>
    <definedName name="BiomedicalSixth18BM">Information!$Y$391:$Y$395</definedName>
    <definedName name="BiomedicalSixthF16BM">Information!$Y$341:$Y$346</definedName>
    <definedName name="BiomedicalThird13BM">Information!$Y$39:$Y$44</definedName>
    <definedName name="BiomedicalThird14BM">Information!$Y$113:$Y$118</definedName>
    <definedName name="BiomedicalThird15BM">Information!$Y$186:$Y$191</definedName>
    <definedName name="BiomedicalThird17BM">Information!$Y$258:$Y$261</definedName>
    <definedName name="BiomedicalThird18BM">Information!$Y$376:$Y$379</definedName>
    <definedName name="BiomedicalThirdF16BM">Information!$Y$320:$Y$322</definedName>
    <definedName name="ChemicalBatch">Information!$J$2:$J$4</definedName>
    <definedName name="ChemicalEighth13CH">Information!$AB$77:$AB$80</definedName>
    <definedName name="ChemicalEighth17CH">Information!$AB$294:$AB$295</definedName>
    <definedName name="ChemicalEighth18CH">Information!$AB$407:$AB$408</definedName>
    <definedName name="ChemicalEighthF16CH">Information!$AB$357:$AB$360</definedName>
    <definedName name="ChemicalFifth13CH">Information!$AB$54:$AB$58</definedName>
    <definedName name="ChemicalFifth14CH">Information!$AB$128:$AB$132</definedName>
    <definedName name="ChemicalFifth17CH">Information!$AB$276:$AB$279</definedName>
    <definedName name="ChemicalFifth18CH">Information!$AB$390:$AB$393</definedName>
    <definedName name="ChemicalFifthF16CH">Information!$AB$335:$AB$338</definedName>
    <definedName name="ChemicalFirst13CH">Information!$AB$22:$AB$28</definedName>
    <definedName name="ChemicalFirst14CH">Information!$AB$96:$AB$102</definedName>
    <definedName name="ChemicalFirst15CH">Information!$AB$169:$AB$175</definedName>
    <definedName name="ChemicalFirst16CH">Information!$AB$241:$AB$247</definedName>
    <definedName name="ChemicalFirst17CH">Information!$AB$241:$AB$243</definedName>
    <definedName name="ChemicalFirst18CH">Information!$AB$366:$AB$368</definedName>
    <definedName name="ChemicalFirstF16CH">Information!$AB$303:$AB$309</definedName>
    <definedName name="ChemicalFourth13CH">Information!$AB$47:$AB$51</definedName>
    <definedName name="ChemicalFourth14CH">Information!$AB$121:$AB$125</definedName>
    <definedName name="ChemicalFourth15CH">Information!$AB$194:$AB$198</definedName>
    <definedName name="ChemicalFourth17CH">Information!$AB$269:$AB$273</definedName>
    <definedName name="ChemicalFourth18CH">Information!$AB$383:$AB$387</definedName>
    <definedName name="ChemicalFourthF16CH">Information!$AB$328:$AB$332</definedName>
    <definedName name="ChemicalProgram">Departments!$H$9</definedName>
    <definedName name="ChemicalSecond13CH">Information!$AB$31:$AB$36</definedName>
    <definedName name="ChemicalSecond14CH">Information!$AB$105:$AB$110</definedName>
    <definedName name="ChemicalSecond15CH">Information!$AB$178:$AB$183</definedName>
    <definedName name="ChemicalSecond16CH">Information!$AB$250:$AB$258</definedName>
    <definedName name="ChemicalSecond17CH">Information!$AB$250:$AB$255</definedName>
    <definedName name="ChemicalSecond18CH">Information!$AB$371:$AB$376</definedName>
    <definedName name="ChemicalSecondF16CH">Information!$AB$312:$AB$317</definedName>
    <definedName name="ChemicalSeventh13CH">Information!$AB$69:$AB$73</definedName>
    <definedName name="ChemicalSeventh17CH">Information!$AB$288:$AB$289</definedName>
    <definedName name="ChemicalSeventh18CH">Information!$AB$401:$AB$402</definedName>
    <definedName name="ChemicalSeventhF16CH">Information!$AB$347:$AB$348</definedName>
    <definedName name="ChemicalSixth13CH">Information!$AB$62:$AB$66</definedName>
    <definedName name="ChemicalSixth14CH">Information!$AB$136:$AB$140</definedName>
    <definedName name="ChemicalSixth17CH">Information!$AB$282:$AB$286</definedName>
    <definedName name="ChemicalSixth18CH">Information!$AB$395:$AB$399</definedName>
    <definedName name="ChemicalSixthF16CH">Information!$AB$341:$AB$345</definedName>
    <definedName name="ChemicalThird13CH">Information!$AB$39:$AB$44</definedName>
    <definedName name="ChemicalThird14CH">Information!$AB$113:$AB$118</definedName>
    <definedName name="ChemicalThird15CH">Information!$AB$186:$AB$191</definedName>
    <definedName name="ChemicalThird17CH">Information!$AB$258</definedName>
    <definedName name="ChemicalThird18CH">Information!$AB$378:$AB$380</definedName>
    <definedName name="ChemicalThirdF16CH">Information!$AB$320</definedName>
    <definedName name="CityBatch">Information!$Q$2:$Q$4</definedName>
    <definedName name="CityEighth13CRP">Information!$AI$77:$AI$80</definedName>
    <definedName name="CityEighth17CRP">Information!$AI$294</definedName>
    <definedName name="CityEighth18CRP">Information!$AI$406</definedName>
    <definedName name="CityEighthF16CRP">Information!$AI$354:$AI$357</definedName>
    <definedName name="CityFifth13CRP">Information!$AI$54:$AI$58</definedName>
    <definedName name="CityFifth14CRP">Information!$AI$128:$AI$132</definedName>
    <definedName name="CityFifth17CRP">Information!$AI$276:$AI$279</definedName>
    <definedName name="CityFifth18CRP">Information!$AI$389:$AI$392</definedName>
    <definedName name="CityFifthF16CRP">Information!$AI$335:$AI$338</definedName>
    <definedName name="CityFirst13CRP">Information!$AI$22:$AI$27</definedName>
    <definedName name="CityFirst14CRP">Information!$AI$96:$AI$101</definedName>
    <definedName name="CityFirst15CRP">Information!$AI$169:$AI$174</definedName>
    <definedName name="CityFirst16CRP">Information!$AI$241:$AI$246</definedName>
    <definedName name="CityFirst17CRP">Information!$AI$241:$AI$243</definedName>
    <definedName name="CityFirst18CRP">Information!$AI$366:$AI$368</definedName>
    <definedName name="CityFirstF16CRP">Information!$AI$303:$AI$308</definedName>
    <definedName name="CityFourth13CRP">Information!$AI$47:$AI$51</definedName>
    <definedName name="CityFourth14CRP">Information!$AI$121:$AI$125</definedName>
    <definedName name="CityFourth15CRP">Information!$AI$194:$AI$198</definedName>
    <definedName name="CityFourth17CRP">Information!$AI$269:$AI$273</definedName>
    <definedName name="CityFourth18CRP">Information!$AI$382:$AI$386</definedName>
    <definedName name="CityFourthF16CRP">Information!$AI$328:$AI$332</definedName>
    <definedName name="CityProgram">Departments!$H$16</definedName>
    <definedName name="CitySecond13CRP">Information!$AI$31:$AI$35</definedName>
    <definedName name="CitySecond14CRP">Information!$AI$105:$AI$109</definedName>
    <definedName name="CitySecond15CRP">Information!$AI$178:$AI$182</definedName>
    <definedName name="CitySecond16CRP">Information!$AI$250:$AI$257</definedName>
    <definedName name="CitySecond17CRP">Information!$AI$250:$AI$254</definedName>
    <definedName name="CitySecond18CRP">Information!$AI$371:$AI$375</definedName>
    <definedName name="CitySecondF16CRP">Information!$AI$312:$AI$316</definedName>
    <definedName name="CitySeventh13CRP">Information!$AI$69:$AI$73</definedName>
    <definedName name="CitySeventh17CRP">Information!$AI$288:$AI$292</definedName>
    <definedName name="CitySeventh18CRP">Information!$AI$400:$AI$404</definedName>
    <definedName name="CitySeventhF16CRP">Information!$AI$347:$AI$351</definedName>
    <definedName name="CitySixth13CRP">Information!$AI$62:$AI$66</definedName>
    <definedName name="CitySixth14CRP">Information!$AI$136:$AI$140</definedName>
    <definedName name="CitySixth17CRP">Information!$AI$282:$AI$286</definedName>
    <definedName name="CitySixth18CRP">Information!$AI$394:$AI$398</definedName>
    <definedName name="CitySixthF16CRP">Information!$AI$341:$AI$345</definedName>
    <definedName name="CityThird13CRP">Information!$AI$39:$AI$43</definedName>
    <definedName name="CityThird14CRP">Information!$AI$113:$AI$117</definedName>
    <definedName name="CityThird15CRP">Information!$AI$186:$AI$190</definedName>
    <definedName name="CityThird17CRP">Information!$AI$258:$AI$260</definedName>
    <definedName name="CityThird18CRP">Information!$AI$377:$AI$379</definedName>
    <definedName name="CityThirdF16CRP">Information!$AI$320:$AI$322</definedName>
    <definedName name="CivilBatch">Information!$B$2:$B$7</definedName>
    <definedName name="CivilEighth13CE">Information!$T$77:$T$80</definedName>
    <definedName name="CivilEighth17CE">Information!$T$294:$T$297</definedName>
    <definedName name="CivilEighth18CE">Information!$T$404:$T$407</definedName>
    <definedName name="CivilEighthF16CE">Information!$T$357:$T$361</definedName>
    <definedName name="CivilEighthK13CE">Information!$T$469:$T$472</definedName>
    <definedName name="CivilEighthKF16CE">Information!$T$730:$T$734</definedName>
    <definedName name="CivilEigthF16CE">Information!$T$357:$T$361</definedName>
    <definedName name="CivilFifth13CE">Information!$T$54:$T$58</definedName>
    <definedName name="CivilFifth14CE">Information!$T$128:$T$132</definedName>
    <definedName name="CivilFifth17CE">Information!$T$276:$T$278</definedName>
    <definedName name="CivilFifth18CE">Information!$T$388:$T$390</definedName>
    <definedName name="CivilFifthF16CE">Information!$T$335</definedName>
    <definedName name="CivilFifthK13CE">Information!$T$448:$T$452</definedName>
    <definedName name="CivilFifthK14CE">Information!$T$520:$T$524</definedName>
    <definedName name="CivilFifthK17CE">Information!$T$764:$T$766</definedName>
    <definedName name="CivilFifthK18CE">Information!$T$814:$T$816</definedName>
    <definedName name="CivilFifthKF16CE">Information!$T$712</definedName>
    <definedName name="CivilFirst13CE">Information!$T$22:$T$26</definedName>
    <definedName name="CivilFirst14CE">Information!$T$96:$T$100</definedName>
    <definedName name="CivilFirst15CE">Information!$T$169:$T$172</definedName>
    <definedName name="CivilFirst17CE">Information!$T$241:$T$244</definedName>
    <definedName name="CivilFirst18CE">Information!$T$366:$T$369</definedName>
    <definedName name="CivilFirst19CE">Information!$T$384:$T$387</definedName>
    <definedName name="CivilFirstF16CE">Information!$T$303:$T$306</definedName>
    <definedName name="CivilFirstK13CE">Information!$T$416:$T$420</definedName>
    <definedName name="CivilFirstK14CE">Information!$T$488:$T$491</definedName>
    <definedName name="CivilFirstK15CE">Information!$T$561:$T$564</definedName>
    <definedName name="CivilFirstK16CE">Information!$T$621:$T$624</definedName>
    <definedName name="CivilFirstK18CE">Information!$T$792:$T$795</definedName>
    <definedName name="CivilFirstK19CE">Information!#REF!</definedName>
    <definedName name="CivilFirstKF16CE">Information!$T$680:$T$683</definedName>
    <definedName name="CivilFourth13CE">Information!$T$47:$T$52</definedName>
    <definedName name="CivilFourth14CE">Information!$T$121:$T$126</definedName>
    <definedName name="CivilFourth15CE">Information!$T$194:$T$199</definedName>
    <definedName name="CivilFourth17CE">Information!$T$269:$T$274</definedName>
    <definedName name="CivilFourth18CE">Information!$T$381:$T$386</definedName>
    <definedName name="CivilFourthF16CE">Information!$T$328:$T$333</definedName>
    <definedName name="CivilFourthK13CE">Information!$T$441:$T$446</definedName>
    <definedName name="CivilFourthK14CE">Information!$T$513:$T$518</definedName>
    <definedName name="CivilFourthK15CE">Information!$T$586:$T$591</definedName>
    <definedName name="CivilFourthK17CE">Information!$T$756:$T$761</definedName>
    <definedName name="CivilFourthK18CE">Information!$T$807:$T$812</definedName>
    <definedName name="CivilFourthKF16CE">Information!$T$705:$T$710</definedName>
    <definedName name="CivilProgram">Departments!$H$1</definedName>
    <definedName name="CivilSecond13CE">Information!$T$31:$T$36</definedName>
    <definedName name="CivilSecond14CE">Information!$T$105:$T$109</definedName>
    <definedName name="CivilSecond15CE">Information!$T$178:$T$183</definedName>
    <definedName name="CivilSecond16CE">Information!$T$250:$T$257</definedName>
    <definedName name="CivilSecond17CE">Information!$T$250:$T$255</definedName>
    <definedName name="CivilSecond18CE">Information!$T$372:$T$374</definedName>
    <definedName name="CivilSecondF16CE">Information!$T$312:$T$317</definedName>
    <definedName name="CivilSecondK13CE">Information!$T$425:$T$430</definedName>
    <definedName name="CivilSecondK14CE">Information!$T$497:$T$502</definedName>
    <definedName name="CivilSecondK15CE">Information!$T$570:$T$575</definedName>
    <definedName name="CivilSecondK16CE">Information!$T$630:$T$635</definedName>
    <definedName name="CivilSecondK17CE">Information!$T$744:$T$749</definedName>
    <definedName name="CivilSecondK18CE">Information!$T$798:$T$800</definedName>
    <definedName name="CivilSecondK19CE">Information!#REF!</definedName>
    <definedName name="CivilSecondKF16CE">Information!$T$689:$T$694</definedName>
    <definedName name="CivilSeventh13CE">Information!$T$69:$T$73</definedName>
    <definedName name="CivilSeventh17CE">Information!$T$288:$T$291</definedName>
    <definedName name="CivilSeventh18CE">Information!$T$398:$T$401</definedName>
    <definedName name="CivilSeventhF16CE">Information!$T$347:$T$350</definedName>
    <definedName name="CivilSeventhK13CE">Information!$T$461:$T$465</definedName>
    <definedName name="CivilSeventhK17CE">Information!$T$776:$T$779</definedName>
    <definedName name="CivilSeventhK18CE">Information!$T$826:$T$829</definedName>
    <definedName name="CivilSeventhKF16CE">Information!$T$724:$T$727</definedName>
    <definedName name="CivilSixth13CE">Information!$T$62:$T$66</definedName>
    <definedName name="CivilSixth14CE">Information!$T$136:$T$140</definedName>
    <definedName name="CivilSixth17CE">Information!$T$282:$T$286</definedName>
    <definedName name="CivilSixth18CE">Information!$T$393:$T$395</definedName>
    <definedName name="CivilSixthF16CE">Information!$T$341:$T$345</definedName>
    <definedName name="CivilSixthK13CE">Information!$T$454:$T$458</definedName>
    <definedName name="CivilSixthK14CE">Information!$T$528:$T$532</definedName>
    <definedName name="CivilSixthK17CE">Information!$T$770:$T$774</definedName>
    <definedName name="CivilSixthK18CE">Information!$T$820:$T$824</definedName>
    <definedName name="CivilSixthKF16CE">Information!$T$718:$T$722</definedName>
    <definedName name="CivilThird13CE">Information!$T$39:$T$43</definedName>
    <definedName name="CivilThird14CE">Information!$T$113:$T$117</definedName>
    <definedName name="CivilThird15CE">Information!$T$186:$T$190</definedName>
    <definedName name="CivilThird17CE">Information!$T$258:$T$259</definedName>
    <definedName name="CivilThird18CE">Information!$T$377:$T$378</definedName>
    <definedName name="CivilThirdF16CE">Information!$T$320:$T$321</definedName>
    <definedName name="CivilThirdK13CE">Information!$T$433:$T$437</definedName>
    <definedName name="CivilThirdK14CE">Information!$T$505:$T$509</definedName>
    <definedName name="CivilThirdK15CE">Information!$T$578:$T$582</definedName>
    <definedName name="CivilThirdK17CE">Information!$T$752:$T$753</definedName>
    <definedName name="CivilThirdK18CE">Information!$T$803:$T$805</definedName>
    <definedName name="CivilThirdKF16CE">Information!$T$697:$T$698</definedName>
    <definedName name="ComputerBatch">Information!$H$2:$H$4</definedName>
    <definedName name="ComputerEighth13CS">Information!$Z$77:$Z$80</definedName>
    <definedName name="ComputerEighth17CS">Information!$Z$294:$Z$296</definedName>
    <definedName name="ComputerEighth18CS">Information!$Z$405:$Z$407</definedName>
    <definedName name="ComputerEighthF16CS">Information!$Z$357:$Z$360</definedName>
    <definedName name="ComputerFifth13CS">Information!$Z$54:$Z$58</definedName>
    <definedName name="ComputerFifth14CS">Information!$Z$128:$Z$132</definedName>
    <definedName name="ComputerFifth17CS">Information!$Z$276:$Z$277</definedName>
    <definedName name="ComputerFifth18CS">Information!$Z$390:$Z$391</definedName>
    <definedName name="ComputerFifthF16CS">Information!$Z$335:$Z$338</definedName>
    <definedName name="ComputerFirst13CS">Information!$Z$22:$Z$26</definedName>
    <definedName name="ComputerFirst14CS">Information!$Z$96:$Z$100</definedName>
    <definedName name="ComputerFirst15CS">Information!$Z$169:$Z$173</definedName>
    <definedName name="ComputerFirst16CS">Information!$Z$241:$Z$245</definedName>
    <definedName name="ComputerFirst17CS">Information!$Z$241:$Z$243</definedName>
    <definedName name="ComputerFirst18CS">Information!$Z$366:$Z$368</definedName>
    <definedName name="ComputerFirstF16CS">Information!$Z$303:$Z$307</definedName>
    <definedName name="ComputerFourth13CS">Information!$Z$47:$Z$52</definedName>
    <definedName name="ComputerFourth14CS">Information!$Z$121:$Z$126</definedName>
    <definedName name="ComputerFourth15CS">Information!$Z$194:$Z$199</definedName>
    <definedName name="ComputerFourth17CS">Information!$Z$269:$Z$273</definedName>
    <definedName name="ComputerFourth18CS">Information!$Z$384:$Z$388</definedName>
    <definedName name="ComputerFourthF16CS">Information!$Z$328:$Z$333</definedName>
    <definedName name="ComputerProgram">Departments!$H$7</definedName>
    <definedName name="ComputerSecond13CS">Information!$Z$31:$Z$36</definedName>
    <definedName name="ComputerSecond14CS">Information!$Z$105:$Z$110</definedName>
    <definedName name="ComputerSecond15CS">Information!$Z$178:$Z$183</definedName>
    <definedName name="ComputerSecond16CS">Information!$Z$250:$Z$258</definedName>
    <definedName name="ComputerSecond17CS">Information!$Z$250:$Z$255</definedName>
    <definedName name="ComputerSecond18CS">Information!$Z$371:$Z$376</definedName>
    <definedName name="ComputerSecondF16CS">Information!$Z$312:$Z$317</definedName>
    <definedName name="ComputerSeventh13CS">Information!$Z$69:$Z$72</definedName>
    <definedName name="ComputerSeventh17CS">Information!$Z$288:$Z$290</definedName>
    <definedName name="ComputerSeventh18CS">Information!$Z$399:$Z$401</definedName>
    <definedName name="ComputerSeventhF16CS">Information!$Z$347:$Z$349</definedName>
    <definedName name="ComputerSixth13CS">Information!$Z$62:$Z$66</definedName>
    <definedName name="ComputerSixth14CS">Information!$Z$136:$Z$140</definedName>
    <definedName name="ComputerSixth17CS">Information!$Z$282:$Z$286</definedName>
    <definedName name="ComputerSixth18CS">Information!$Z$393:$Z$397</definedName>
    <definedName name="ComputerSixthF16CS">Information!$Z$341:$Z$345</definedName>
    <definedName name="ComputerThird13CS">Information!$Z$39:$Z$43</definedName>
    <definedName name="ComputerThird14CS">Information!$Z$113:$Z$117</definedName>
    <definedName name="ComputerThird15CS">Information!$Z$186:$Z$190</definedName>
    <definedName name="ComputerThird17CS">Information!$Z$258:$Z$261</definedName>
    <definedName name="ComputerThird18CS">Information!$Z$378:$Z$381</definedName>
    <definedName name="ComputerThirdF16CS">Information!$Z$320:$Z$322</definedName>
    <definedName name="Departments">Information!$A$2:$A$19</definedName>
    <definedName name="ElectricakSecondK18EL">Information!$V$797:$V$801</definedName>
    <definedName name="ElectricalBatch">Information!$D$2:$D$7</definedName>
    <definedName name="ElectricalEighth13EL">Information!$V$77:$V$79</definedName>
    <definedName name="ElectricalEighth17EL">Information!$V$294:$V$296</definedName>
    <definedName name="ElectricalEighth18EL">Information!$V$406:$V$408</definedName>
    <definedName name="ElectricalEighthF16EL">Information!$V$357:$V$359</definedName>
    <definedName name="ElectricalEighthK13EL">Information!$V$468:$V$470</definedName>
    <definedName name="ElectricalFifth13EL">Information!$V$54:$V$58</definedName>
    <definedName name="ElectricalFifth14EL">Information!$V$128:$V$132</definedName>
    <definedName name="ElectricalFifth17EL">Information!$V$276:$V$279</definedName>
    <definedName name="ElectricalFifth18EL">Information!$V$391:$V$394</definedName>
    <definedName name="ElectricalFifthF16EL">Information!$V$335:$V$338</definedName>
    <definedName name="ElectricalFifthK13EL">Information!$V$447:$V$451</definedName>
    <definedName name="ElectricalFifthK14EL">Information!$V$519:$V$523</definedName>
    <definedName name="ElectricalFifthK17EL">Information!$V$763:$V$766</definedName>
    <definedName name="ElectricalFifthK18EL">Information!$V$815:$V$818</definedName>
    <definedName name="ElectricalFifthKF16EL">Information!$V$711:$V$714</definedName>
    <definedName name="ElectricalFirst13EL">Information!$V$22:$V$26</definedName>
    <definedName name="ElectricalFirst14EL">Information!$V$96:$V$100</definedName>
    <definedName name="ElectricalFirst15EL">Information!$V$169:$V$173</definedName>
    <definedName name="ElectricalFirst16EL">Information!$V$241:$V$245</definedName>
    <definedName name="ElectricalFirst17EL">Information!$V$241:$V$243</definedName>
    <definedName name="ElectricalFirst18EL">Information!$V$366:$V$368</definedName>
    <definedName name="ElectricalFirst19EL">Information!$V$384:$V$387</definedName>
    <definedName name="ElectricalFirstF16EL">Information!$V$303:$V$307</definedName>
    <definedName name="ElectricalFirstK13EL">Information!$V$415:$V$419</definedName>
    <definedName name="ElectricalFirstK14EL">Information!$V$487:$V$491</definedName>
    <definedName name="ElectricalFirstK15EL">Information!$V$560:$V$564</definedName>
    <definedName name="ElectricalFirstK16EL">Information!$V$620:$V$624</definedName>
    <definedName name="ElectricalFirstK17EL">Information!$V$736:$V$737</definedName>
    <definedName name="ElectricalFirstK18EL">Information!$V$791:$V$793</definedName>
    <definedName name="ElectricalFirstK19EL">Information!$V$812:$V$815</definedName>
    <definedName name="ElectricalFirstKF16EL">Information!$V$679:$V$683</definedName>
    <definedName name="ElectricalFourth13EL">Information!$V$47:$V$51</definedName>
    <definedName name="ElectricalFourth14EL">Information!$V$121:$V$125</definedName>
    <definedName name="ElectricalFourth15EL">Information!$V$194:$V$198</definedName>
    <definedName name="ElectricalFourth17EL">Information!$V$269:$V$273</definedName>
    <definedName name="ElectricalFourth18EL">Information!$V$384:$V$388</definedName>
    <definedName name="ElectricalFourthF16EL">Information!$V$328:$V$332</definedName>
    <definedName name="ElectricalFourthK13EL">Information!$V$440:$V$444</definedName>
    <definedName name="ElectricalFourthK14EL">Information!$V$512:$V$516</definedName>
    <definedName name="ElectricalFourthK15EL">Information!$V$585:$V$589</definedName>
    <definedName name="ElectricalFourthK17EL">Information!$V$756:$V$760</definedName>
    <definedName name="ElectricalFourthK18EL">Information!$V$808:$V$812</definedName>
    <definedName name="ElectricalFourthKF16EL">Information!$V$704:$V$708</definedName>
    <definedName name="ElectricalProgram">Departments!$H$3</definedName>
    <definedName name="ElectricalrthK17EL">Information!$V$763:$V$766</definedName>
    <definedName name="ElectricalSecond13EL">Information!$V$31:$V$36</definedName>
    <definedName name="ElectricalSecond14EL">Information!$V$105:$V$110</definedName>
    <definedName name="ElectricalSecond15EL">Information!$V$178:$V$183</definedName>
    <definedName name="ElectricalSecond16EL">Information!$V$250:$V$258</definedName>
    <definedName name="ElectricalSecond17EL">Information!$V$250:$V$255</definedName>
    <definedName name="ElectricalSecond18EL">Information!$V$371:$V$376</definedName>
    <definedName name="ElectricalSecondF16EL">Information!$V$312:$V$317</definedName>
    <definedName name="ElectricalSecondK13EL">Information!$V$424:$V$429</definedName>
    <definedName name="ElectricalSecondK14EL">Information!$V$496:$V$501</definedName>
    <definedName name="ElectricalSecondK15EL">Information!$V$569:$V$574</definedName>
    <definedName name="ElectricalSecondK16EL">Information!$V$629:$V$634</definedName>
    <definedName name="ElectricalSecondK17EL">Information!$V$743:$V$748</definedName>
    <definedName name="ElectricalSecondK18EL">Information!$V$796:$V$801</definedName>
    <definedName name="ElectricalSecondKF16EL">Information!$V$688:$V$693</definedName>
    <definedName name="ElectricalSeventh13EL">Information!$V$69:$V$72</definedName>
    <definedName name="ElectricalSeventh17EL">Information!$V$288:$V$289</definedName>
    <definedName name="ElectricalSeventh18EL">Information!$V$400:$V$401</definedName>
    <definedName name="ElectricalSeventhF16EL">Information!$V$347:$V$348</definedName>
    <definedName name="ElectricalSeventhK13EL">Information!$V$460:$V$463</definedName>
    <definedName name="ElectricalSeventhK17EL">Information!$V$775:$V$776</definedName>
    <definedName name="ElectricalSeventhKF16EL">Information!$V$723:$V$724</definedName>
    <definedName name="ElectricalSixth13EL">Information!$V$62:$V$66</definedName>
    <definedName name="ElectricalSixth14EL">Information!$V$136:$V$140</definedName>
    <definedName name="ElectricalSixth17EL">Information!$V$282:$V$286</definedName>
    <definedName name="ElectricalSixth18EL">Information!$V$396:$V$398</definedName>
    <definedName name="ElectricalSixthF16EL">Information!$V$341:$V$345</definedName>
    <definedName name="ElectricalSixthK13EL">Information!$V$453:$V$457</definedName>
    <definedName name="ElectricalSixthK14EL">Information!$V$527:$V$531</definedName>
    <definedName name="ElectricalSixthK17EL">Information!$V$769:$V$773</definedName>
    <definedName name="ElectricalSixthKF16EL">Information!$V$717:$V$721</definedName>
    <definedName name="ElectricalThird13EL">Information!$V$39:$V$43</definedName>
    <definedName name="ElectricalThird14EL">Information!$V$113:$V$117</definedName>
    <definedName name="ElectricalThird15EL">Information!$V$186:$V$190</definedName>
    <definedName name="ElectricalThird17EL">Information!$V$258:$V$260</definedName>
    <definedName name="ElectricalThird18EL">Information!$V$379:$V$381</definedName>
    <definedName name="ElectricalThirdF16EL">Information!$V$320:$V$322</definedName>
    <definedName name="ElectricalThirdK13EL">Information!$V$432:$V$436</definedName>
    <definedName name="ElectricalThirdK14EL">Information!$V$504:$V$508</definedName>
    <definedName name="ElectricalThirdK15EL">Information!$V$577:$V$581</definedName>
    <definedName name="ElectricalThirdK17EL">Information!$V$751:$V$753</definedName>
    <definedName name="ElectricalThirdK18EL">Information!$V$804:$V$806</definedName>
    <definedName name="ElectricalThirdKF16EL">Information!$V$696:$V$698</definedName>
    <definedName name="ElectronicBatch">Information!$E$2:$E$7</definedName>
    <definedName name="ElectronicEighth13ES">Information!$W$77:$W$79</definedName>
    <definedName name="ElectronicEighth17ES">Information!$W$294:$W$295</definedName>
    <definedName name="ElectronicEighth18ES">Information!$W$407:$W$408</definedName>
    <definedName name="ElectronicEighthF16ES">Information!$W$357:$W$360</definedName>
    <definedName name="ElectronicEighthKF16ES">Information!$W$729:$W$732</definedName>
    <definedName name="ElectronicFifth13ES">Information!$W$54:$W$58</definedName>
    <definedName name="ElectronicFifth14ES">Information!$W$128:$W$132</definedName>
    <definedName name="ElectronicFifth17ES">Information!$W$276:$W$279</definedName>
    <definedName name="ElectronicFifth18ES">Information!$W$391:$W$394</definedName>
    <definedName name="ElectronicFifthF16ES">Information!$W$335:$W$338</definedName>
    <definedName name="ElectronicFifthK17ES">Information!$W$764:$W$788</definedName>
    <definedName name="ElectronicFifthKF16ES">Information!$W$711:$W$714</definedName>
    <definedName name="ElectronicFirst13ES">Information!$W$22:$W$27</definedName>
    <definedName name="ElectronicFirst14ES">Information!$W$96:$W$101</definedName>
    <definedName name="ElectronicFirst15ES">Information!$W$169:$W$174</definedName>
    <definedName name="ElectronicFirst16ES">Information!$W$241:$W$246</definedName>
    <definedName name="ElectronicFirst18ES">Information!$W$366:$W$368</definedName>
    <definedName name="ElectronicFirst19ES">Information!$W$384:$W$386</definedName>
    <definedName name="ElectronicFirstF16ES">Information!$W$303:$W$308</definedName>
    <definedName name="ElectronicFirstK13ES">Information!$W$415:$W$420</definedName>
    <definedName name="ElectronicFirstK16ES">Information!$W$620:$W$625</definedName>
    <definedName name="ElectronicFirstK17ES">Information!$W$736:$W$737</definedName>
    <definedName name="ElectronicFirstK18ES">Information!$W$791:$W$793</definedName>
    <definedName name="ElectronicFirstK19ES">Information!$W$811:$W$813</definedName>
    <definedName name="ElectronicFirstKF16ES">Information!$W$679:$W$684</definedName>
    <definedName name="ElectronicFourth13ES">Information!$W$47:$W$52</definedName>
    <definedName name="ElectronicFourth14ES">Information!$W$121:$W$126</definedName>
    <definedName name="ElectronicFourth15ES">Information!$W$194:$W$199</definedName>
    <definedName name="ElectronicFourth17ES">Information!$W$269:$W$274</definedName>
    <definedName name="ElectronicFourth18ES">Information!$W$384:$W$389</definedName>
    <definedName name="ElectronicFourthF16ES">Information!$W$328:$W$333</definedName>
    <definedName name="ElectronicFourthK13ES">Information!$W$440:$W$444</definedName>
    <definedName name="ElectronicFourthK17ES">Information!$W$757:$W$762</definedName>
    <definedName name="ElectronicFourthKF16ES">Information!$W$704:$W$709</definedName>
    <definedName name="ElectronicProgram">Departments!$H$4</definedName>
    <definedName name="ElectronicSecond13ES">Information!$W$31:$W$36</definedName>
    <definedName name="ElectronicSecond14ES">Information!$W$105:$W$110</definedName>
    <definedName name="ElectronicSecond15ES">Information!$W$178:$W$183</definedName>
    <definedName name="ElectronicSecond16ES">Information!$W$250:$W$258</definedName>
    <definedName name="ElectronicSecond17ES">Information!$W$250:$W$255</definedName>
    <definedName name="ElectronicSecond18ES">Information!$W$371:$W$376</definedName>
    <definedName name="ElectronicSecondF16ES">Information!$W$312:$W$317</definedName>
    <definedName name="ElectronicSecondK16ES">Information!$W$629:$W$634</definedName>
    <definedName name="ElectronicSecondK17ES">Information!$W$743:$W$748</definedName>
    <definedName name="ElectronicSecondK18ES">Information!$W$796:$W$801</definedName>
    <definedName name="ElectronicSecondKF16ES">Information!$W$688:$W$693</definedName>
    <definedName name="ElectronicSeventh13ES">Information!$W$69:$W$73</definedName>
    <definedName name="ElectronicSeventh17ES">Information!$W$288:$W$290</definedName>
    <definedName name="ElectronicSeventh18ES">Information!$W$401:$W$403</definedName>
    <definedName name="ElectronicSeventhF16ES">Information!$W$347:$W$349</definedName>
    <definedName name="ElectronicSeventhKF16ES">Information!$W$723:$W$725</definedName>
    <definedName name="ElectronicsFirst17ES">Information!$W$241:$W$243</definedName>
    <definedName name="ElectronicSixth13ES">Information!$W$62:$W$66</definedName>
    <definedName name="ElectronicSixth14ES">Information!$W$136:$W$140</definedName>
    <definedName name="ElectronicSixth17ES">Information!$W$282:$W$286</definedName>
    <definedName name="ElectronicSixth18ES">Information!$W$396:$W$399</definedName>
    <definedName name="ElectronicSixthF16ES">Information!$W$341:$W$345</definedName>
    <definedName name="ElectronicSixthKF16ES">Information!$W$717:$W$721</definedName>
    <definedName name="ElectronicThird13ES">Information!$W$39:$W$44</definedName>
    <definedName name="ElectronicThird14ES">Information!$W$113:$W$118</definedName>
    <definedName name="ElectronicThird15ES">Information!$W$186:$W$191</definedName>
    <definedName name="ElectronicThird17ES">Information!$W$258:$W$261</definedName>
    <definedName name="ElectronicThird18ES">Information!$W$378:$W$381</definedName>
    <definedName name="ElectronicThirdF16ES">Information!$W$320:$W$323</definedName>
    <definedName name="ElectronicThirdK13ES">Information!$W$432:$W$437</definedName>
    <definedName name="ElectronicThirdK17ES">Information!$W$751:$W$754</definedName>
    <definedName name="ElectronicThirdK18ES">Information!$W$804:$W$807</definedName>
    <definedName name="ElectronicThirdKF16ES">Information!$W$696:$W$698</definedName>
    <definedName name="EnviromentFirst17EE">Information!$AJ$241:$AJ$242</definedName>
    <definedName name="EnvironmentalBatch">Information!$R$2:$R$4</definedName>
    <definedName name="EnvironmentalEighth13EE">Information!$AJ$77:$AJ$80</definedName>
    <definedName name="EnvironmentalEighth18EE">Information!$AJ$405</definedName>
    <definedName name="EnvironmentalEighthF16EE">Information!$AJ$354:$AJ$357</definedName>
    <definedName name="EnvironmentalEihghth17EE">Information!$AJ$292</definedName>
    <definedName name="EnvironmentalFifth13EE">Information!$AJ$54:$AJ$58</definedName>
    <definedName name="EnvironmentalFifth14EE">Information!$AJ$128:$AJ$132</definedName>
    <definedName name="EnvironmentalFifth17EE">Information!$AJ$274:$AJ$277</definedName>
    <definedName name="EnvironmentalFifth18EE">Information!$AJ$388:$AJ$391</definedName>
    <definedName name="EnvironmentalFifthF16EE">Information!$AJ$335:$AJ$338</definedName>
    <definedName name="EnvironmentalFirst13EE">Information!$AJ$22:$AJ$27</definedName>
    <definedName name="EnvironmentalFirst14EE">Information!$AJ$96:$AJ$101</definedName>
    <definedName name="EnvironmentalFirst15EE">Information!$AJ$169:$AJ$174</definedName>
    <definedName name="EnvironmentalFirst16EE">Information!$AJ$241:$AJ$244</definedName>
    <definedName name="EnvironmentalFirst18EE">Information!$AJ$366:$AJ$367</definedName>
    <definedName name="EnvironmentalFirstF16EE">Information!$AJ$301:$AJ$306</definedName>
    <definedName name="EnvironmentalFourth13EE">Information!$AJ$47:$AJ$52</definedName>
    <definedName name="EnvironmentalFourth14EE">Information!$AJ$121:$AJ$126</definedName>
    <definedName name="EnvironmentalFourth15EE">Information!$AJ$194:$AJ$199</definedName>
    <definedName name="EnvironmentalFourth17EE">Information!$AJ$267:$AJ$272</definedName>
    <definedName name="EnvironmentalFourth18EE">Information!$AJ$381:$AJ$386</definedName>
    <definedName name="EnvironmentalFourthF16EE">Information!$AJ$328:$AJ$333</definedName>
    <definedName name="EnvironmentalProgram">Departments!$H$15</definedName>
    <definedName name="EnvironmentalSecond13EE">Information!$AJ$31:$AJ$35</definedName>
    <definedName name="EnvironmentalSecond14EE">Information!$AJ$105:$AJ$109</definedName>
    <definedName name="EnvironmentalSecond15EE">Information!$AJ$178:$AJ$182</definedName>
    <definedName name="EnvironmentalSecond16EE">Information!$AJ$248:$AJ$252</definedName>
    <definedName name="EnvironmentalSecond17EE">Information!$AJ$250:$AJ$255</definedName>
    <definedName name="EnvironmentalSecond18EE">Information!$AJ$370:$AJ$375</definedName>
    <definedName name="EnvironmentalSecondF16EE">Information!$AJ$310:$AJ$314</definedName>
    <definedName name="EnvironmentalSeventh13EE">Information!$AJ$69:$AJ$72</definedName>
    <definedName name="EnvironmentalSeventh17EE">Information!$AJ$286:$AJ$287</definedName>
    <definedName name="EnvironmentalSeventh18EE">Information!$AJ$399:$AJ$400</definedName>
    <definedName name="EnvironmentalSeventhF16EE">Information!$AJ$347:$AJ$349</definedName>
    <definedName name="EnvironmentalSixth13EE">Information!$AJ$62:$AJ$67</definedName>
    <definedName name="EnvironmentalSixth14EE">Information!$AJ$136:$AJ$141</definedName>
    <definedName name="EnvironmentalSixth17EE">Information!$AJ$280:$AJ$284</definedName>
    <definedName name="EnvironmentalSixth18EE">Information!$AJ$393:$AJ$397</definedName>
    <definedName name="EnvironmentalSixthF16EE">Information!$AJ$341:$AJ$345</definedName>
    <definedName name="EnvironmentalThird13EE">Information!$AJ$39:$AJ$44</definedName>
    <definedName name="EnvironmentalThird14EE">Information!$AJ$113:$AJ$118</definedName>
    <definedName name="EnvironmentalThird15EE">Information!$AJ$186:$AJ$191</definedName>
    <definedName name="EnvironmentalThird17EE">Information!$AJ$258:$AJ$261</definedName>
    <definedName name="EnvironmentalThird18EE">Information!$AJ$377:$AJ$379</definedName>
    <definedName name="EnvironmentalThirdF16EE">Information!$AJ$318:$AJ$320</definedName>
    <definedName name="Exam">Departments!$F$1:$F$4</definedName>
    <definedName name="Geometrical__Drawing">Information!$T$241:$T$244</definedName>
    <definedName name="Industrial_AutomationMechatronicEighth17MTE">Information!$AK$292:$AK$294</definedName>
    <definedName name="IndustrialBatch">Information!$O$2:$O$4</definedName>
    <definedName name="IndustrialEighth13IN">Information!$AG$77:$AG$80</definedName>
    <definedName name="IndustrialEighth17IN">Information!$AG$294</definedName>
    <definedName name="IndustrialEighth18IN">Information!$AG$407</definedName>
    <definedName name="IndustrialEighthF16IN">Information!$AG$357:$AG$360</definedName>
    <definedName name="IndustrialFifth13IN">Information!$AG$54:$AG$58</definedName>
    <definedName name="IndustrialFifth14IN">Information!$AG$128:$AG$132</definedName>
    <definedName name="IndustrialFifth17IN">Information!$AG$276:$AG$278</definedName>
    <definedName name="IndustrialFifth18IN">Information!$AG$390:$AG$392</definedName>
    <definedName name="IndustrialFifthF16IN">Information!$AG$335:$AG$337</definedName>
    <definedName name="IndustrialFirst13IN">Information!$AG$22:$AG$27</definedName>
    <definedName name="IndustrialFirst14IN">Information!$AG$96:$AG$101</definedName>
    <definedName name="IndustrialFirst15IN">Information!$AG$169:$AG$174</definedName>
    <definedName name="IndustrialFirst16IN">Information!$AG$241:$AG$246</definedName>
    <definedName name="IndustrialFirst17IN">Information!$AG$241:$AG$242</definedName>
    <definedName name="IndustrialFirst18IN">Information!$AG$366:$AG$367</definedName>
    <definedName name="IndustrialFirstF16IN">Information!$AG$303:$AG$308</definedName>
    <definedName name="IndustrialFourth13IN">Information!$AG$47:$AG$51</definedName>
    <definedName name="IndustrialFourth14IN">Information!$AG$121:$AG$125</definedName>
    <definedName name="IndustrialFourth15IN">Information!$AG$194:$AG$198</definedName>
    <definedName name="IndustrialFourth17IN">Information!$AG$269:$AG$273</definedName>
    <definedName name="IndustrialFourth18IN">Information!$AG$383:$AG$387</definedName>
    <definedName name="IndustrialFourthF16IN">Information!$AG$328:$AG$332</definedName>
    <definedName name="IndustrialProgram">Departments!$H$14</definedName>
    <definedName name="IndustrialSecond13IN">Information!$AG$31:$AG$35</definedName>
    <definedName name="IndustrialSecond14IN">Information!$AG$105:$AG$109</definedName>
    <definedName name="IndustrialSecond15IN">Information!$AG$178:$AG$182</definedName>
    <definedName name="IndustrialSecond16IN">Information!$AG$250:$AG$257</definedName>
    <definedName name="IndustrialSecond17IN">Information!$AG$250:$AG$254</definedName>
    <definedName name="IndustrialSecond18IN">Information!$AG$370:$AG$374</definedName>
    <definedName name="IndustrialSecondF16IN">Information!$AG$312:$AG$316</definedName>
    <definedName name="IndustrialSeventh13IN">Information!$AG$69:$AG$73</definedName>
    <definedName name="IndustrialSeventh17IN">Information!$AG$288:$AG$289</definedName>
    <definedName name="IndustrialSeventh18IN">Information!$AG$401:$AG$402</definedName>
    <definedName name="IndustrialSeventhF16IN">Information!$AG$347:$AG$348</definedName>
    <definedName name="IndustrialSixth13IN">Information!$AG$62:$AG$66</definedName>
    <definedName name="IndustrialSixth14IN">Information!$AG$136:$AG$140</definedName>
    <definedName name="IndustrialSixth17IN">Information!$AG$282:$AG$286</definedName>
    <definedName name="IndustrialSixth18IN">Information!$AG$394:$AG$399</definedName>
    <definedName name="IndustrialSixthF16IN">Information!$AG$341:$AG$345</definedName>
    <definedName name="IndustrialThird13IN">Information!$AG$39:$AG$43</definedName>
    <definedName name="IndustrialThird14IN">Information!$AG$113:$AG$117</definedName>
    <definedName name="IndustrialThird15IN">Information!$AG$186:$AG$190</definedName>
    <definedName name="IndustrialThird17IN">Information!$AG$258:$AG$261</definedName>
    <definedName name="IndustrialThird18IN">Information!$AG$377:$AG$380</definedName>
    <definedName name="IndustrialThirdF16IN">Information!$AG$320:$AG$323</definedName>
    <definedName name="MechanicalBatch">Information!$C$2:$C$7</definedName>
    <definedName name="MechanicalEighth13ME">Information!$U$77:$U$80</definedName>
    <definedName name="MechanicalEighth17ME">Information!$U$294:$U$295</definedName>
    <definedName name="MechanicalEighth18ME">Information!$U$401:$U$402</definedName>
    <definedName name="MechanicalEighthF16ME">Information!$U$357:$U$361</definedName>
    <definedName name="MechanicalEighthK13ME">Information!$U$468:$U$471</definedName>
    <definedName name="MechanicalEighthKF16ME">Information!$U$729:$U$733</definedName>
    <definedName name="MechanicalFifth13ME">Information!$U$54:$U$58</definedName>
    <definedName name="MechanicalFifth14ME">Information!$U$128:$U$132</definedName>
    <definedName name="MechanicalFifth17ME">Information!$U$276:$U$278</definedName>
    <definedName name="MechanicalFifth18ME">Information!$U$385:$U$387</definedName>
    <definedName name="MechanicalFifthF16ME">Information!$U$335:$U$338</definedName>
    <definedName name="MechanicalFifthK13ME">Information!$U$447:$U$451</definedName>
    <definedName name="MechanicalFifthK14ME">Information!$U$519:$U$523</definedName>
    <definedName name="MechanicalFifthK17EL">Information!$U$762:$U$764</definedName>
    <definedName name="MechanicalFifthK17ME">Information!$U$762:$U$764</definedName>
    <definedName name="MechanicalFifthK18ME">Information!$U$810:$U$812</definedName>
    <definedName name="MechanicalFifthKF16ME">Information!$U$711:$U$714</definedName>
    <definedName name="MechanicalFirst13ME">Information!$U$22:$U$27</definedName>
    <definedName name="MechanicalFirst14ME">Information!$U$96:$U$101</definedName>
    <definedName name="MechanicalFirst15ME">Information!$U$169:$U$174</definedName>
    <definedName name="MechanicalFirst16ME">Information!$U$241:$U$246</definedName>
    <definedName name="MechanicalFirst17ME">Information!$U$241:$U$242</definedName>
    <definedName name="MechanicalFirst18ME">Information!$U$366:$U$367</definedName>
    <definedName name="MechanicalFirst19ME">Information!$U$384:$U$385</definedName>
    <definedName name="MechanicalFirstF16ME">Information!$U$303:$U$308</definedName>
    <definedName name="MechanicalFirstK13ME">Information!$U$415:$U$420</definedName>
    <definedName name="MechanicalFirstK14ME">Information!$U$487:$U$492</definedName>
    <definedName name="MechanicalFirstK15ME">Information!$U$560:$U$565</definedName>
    <definedName name="MechanicalFirstK16ME">Information!$U$620:$U$625</definedName>
    <definedName name="MechanicalFirstK17ME">Information!$U$736:$U$737</definedName>
    <definedName name="MechanicalFirstK18ME">Information!$U$791:$U$792</definedName>
    <definedName name="MechanicalFirstK19ME">Information!$U$811:$U$812</definedName>
    <definedName name="MechanicalFirstKF16ME">Information!$U$679:$U$684</definedName>
    <definedName name="MechanicalFourth13ME">Information!$U$47:$U$51</definedName>
    <definedName name="MechanicalFourth14ME">Information!$U$121:$U$125</definedName>
    <definedName name="MechanicalFourth15ME">Information!$U$194:$U$198</definedName>
    <definedName name="MechanicalFourth17ME">Information!$U$269:$U$273</definedName>
    <definedName name="MechanicalFourth18ME">Information!$U$378:$U$382</definedName>
    <definedName name="MechanicalFourthF16ME">Information!$U$328:$U$332</definedName>
    <definedName name="MechanicalFourthK13ME">Information!$U$440:$U$444</definedName>
    <definedName name="MechanicalFourthK14ME">Information!$U$512:$U$516</definedName>
    <definedName name="MechanicalFourthK15ME">Information!$U$585:$U$589</definedName>
    <definedName name="MechanicalFourthK17EL">Information!$U$755:$U$759</definedName>
    <definedName name="MechanicalFourthK17ME">Information!$U$755:$U$759</definedName>
    <definedName name="MechanicalFourthK18ME">Information!$U$803:$U$807</definedName>
    <definedName name="MechanicalFourthKF16ME">Information!$U$704:$U$708</definedName>
    <definedName name="MechanicalProgram">Departments!$H$2</definedName>
    <definedName name="MechanicalSecond13ME">Information!$U$31:$U$37</definedName>
    <definedName name="MechanicalSecond14ME">Information!$U$105:$U$109</definedName>
    <definedName name="MechanicalSecond15ME">Information!$U$178:$U$182</definedName>
    <definedName name="MechanicalSecond16ME">Information!$U$250:$U$257</definedName>
    <definedName name="MechanicalSecond17ME">Information!$U$250:$U$255</definedName>
    <definedName name="MechanicalSecond18ME">Information!$U$370:$U$372</definedName>
    <definedName name="MechanicalSecondF16ME">Information!$U$312:$U$316</definedName>
    <definedName name="MechanicalSecondK13ME">Information!$U$424:$U$430</definedName>
    <definedName name="MechanicalSecondK14ME">Information!$U$496:$U$500</definedName>
    <definedName name="MechanicalSecondK15ME">Information!$U$569:$U$573</definedName>
    <definedName name="MechanicalSecondK16ME">Information!$U$629:$U$633</definedName>
    <definedName name="MechanicalSecondK17ME">Information!$U$743:$U$747</definedName>
    <definedName name="MechanicalSecondK18ME">Information!$U$795:$U$797</definedName>
    <definedName name="MechanicalSecondKF16ME">Information!$U$688:$U$692</definedName>
    <definedName name="MechanicalSeventh13ME">Information!$U$69:$U$74</definedName>
    <definedName name="MechanicalSeventh17ME">Information!$U$288:$U$290</definedName>
    <definedName name="MechanicalSeventh18ME">Information!$U$395:$U$397</definedName>
    <definedName name="MechanicalSeventhF16ME">Information!$U$347:$U$349</definedName>
    <definedName name="MechanicalSeventhK13ME">Information!$U$460:$U$465</definedName>
    <definedName name="MechanicalSeventhK17EL">Information!$U$774:$U$776</definedName>
    <definedName name="MechanicalSeventhKF16ME">Information!$U$723:$U$725</definedName>
    <definedName name="MechanicalSixth13ME">Information!$U$62:$U$66</definedName>
    <definedName name="MechanicalSixth14ME">Information!$U$136:$U$140</definedName>
    <definedName name="MechanicalSixth17ME">Information!$U$282:$U$285</definedName>
    <definedName name="MechanicalSixth18ME">Information!$U$390:$U$393</definedName>
    <definedName name="MechanicalSixthF16ME">Information!$U$341:$U$345</definedName>
    <definedName name="MechanicalSixthK13ME">Information!$U$453:$U$457</definedName>
    <definedName name="MechanicalSixthK14ME">Information!$U$527:$U$531</definedName>
    <definedName name="MechanicalSixthK17EL">Information!$U$768:$U$771</definedName>
    <definedName name="MechanicalSixthKF16ME">Information!$U$717:$U$721</definedName>
    <definedName name="MechanicalThird13ME">Information!$U$39:$U$43</definedName>
    <definedName name="MechanicalThird14ME">Information!$U$113:$U$117</definedName>
    <definedName name="MechanicalThird15ME">Information!$U$186:$U$190</definedName>
    <definedName name="MechanicalThird17ME">Information!$U$258:$U$259</definedName>
    <definedName name="MechanicalThird18ME">Information!$U$375:$U$376</definedName>
    <definedName name="MechanicalThirdF16ME">Information!$U$320:$U$322</definedName>
    <definedName name="MechanicalThirdK13ME">Information!$U$432:$U$436</definedName>
    <definedName name="MechanicalThirdK14ME">Information!$U$504:$U$508</definedName>
    <definedName name="MechanicalThirdK15ME">Information!$U$577:$U$581</definedName>
    <definedName name="MechanicalThirdK17ME">Information!$U$751:$U$752</definedName>
    <definedName name="MechanicalThirdK18ME">Information!$U$800:$U$801</definedName>
    <definedName name="MechanicalThirdKF16ME">Information!$U$696:$U$698</definedName>
    <definedName name="MechatronicBatch">Information!$S$2:$S$4</definedName>
    <definedName name="MechatronicEighth18MTE">Information!$AK$410:$AK$412</definedName>
    <definedName name="MechatronicEighthF16MTE">Information!$AK$354:$AK$358</definedName>
    <definedName name="MechatronicFifhF16MTE">Information!#REF!</definedName>
    <definedName name="MechatronicFifth17MTE">Information!$AK$274:$AK$277</definedName>
    <definedName name="MechatronicFifth18MTE">Information!$AK$393:$AK$396</definedName>
    <definedName name="MechatronicfifthF16MTE">Information!$AK$335:$AK$338</definedName>
    <definedName name="MechatronicFirst17MTE">Information!$AK$241:$AK$243</definedName>
    <definedName name="MechatronicFirst18MTE">Information!$AK$366:$AK$368</definedName>
    <definedName name="MechatronicFirstF16MTE">Information!$AK$300:$AK$305</definedName>
    <definedName name="MechatronicFourth17MTE">Information!$AK$264:$AK$268</definedName>
    <definedName name="MechatronicFourth18MTE">Information!$AK$383:$AK$387</definedName>
    <definedName name="MechatronicFourthF16MTE">Information!$AK$328:$AK$332</definedName>
    <definedName name="MechatronicSecond17MTE">Information!$AK$250:$AK$255</definedName>
    <definedName name="MechatronicSecond18MTE">Information!$AK$371:$AK$374</definedName>
    <definedName name="MechatronicSeventh17MTE">Information!$AK$286:$AK$288</definedName>
    <definedName name="MechatronicSeventh18MTE">Information!$AK$404:$AK$406</definedName>
    <definedName name="MechatronicSeventhF16MTE">Information!$AK$347:$AK$349</definedName>
    <definedName name="MechatronicSixth17MTE">Information!$AK$280:$AK$284</definedName>
    <definedName name="MechatronicSixth18MTE">Information!$AK$398:$AK$402</definedName>
    <definedName name="MechatronicSixthF16MTE">Information!$AK$341:$AK$345</definedName>
    <definedName name="MechatronicThird17MTE">Information!$AK$258:$AK$261</definedName>
    <definedName name="MechatronicThird18MTE">Information!$AK$377:$AK$380</definedName>
    <definedName name="MechatronicThirdF16MTE">Information!$AK$317:$AK$320</definedName>
    <definedName name="MetallurgyBatch">Information!$M$2:$M$4</definedName>
    <definedName name="MetallurgyEighth13MT">Information!$AE$77:$AE$80</definedName>
    <definedName name="MetallurgyEighth17MT">Information!$AE$294:$AE$295</definedName>
    <definedName name="MetallurgyEighth18MT">Information!$AE$403:$AE$404</definedName>
    <definedName name="MetallurgyEighthF16MT">Information!$AE$357:$AE$360</definedName>
    <definedName name="MetallurgyFifth13MT">Information!$AE$54:$AE$58</definedName>
    <definedName name="MetallurgyFifth14MT">Information!$AE$128:$AE$132</definedName>
    <definedName name="MetallurgyFifth17MT">Information!$AE$276:$AE$278</definedName>
    <definedName name="MetallurgyFifth18MT">Information!$AE$387:$AE$388</definedName>
    <definedName name="MetallurgyFifthF16MT">Information!$AE$335:$AE$337</definedName>
    <definedName name="MetallurgyFirst13MT">Information!$AE$22:$AE$27</definedName>
    <definedName name="MetallurgyFirst14MT">Information!$AE$96:$AE$101</definedName>
    <definedName name="MetallurgyFirst15MT">Information!$AE$169:$AE$174</definedName>
    <definedName name="MetallurgyFirst16MT">Information!$AE$241:$AE$246</definedName>
    <definedName name="MetallurgyFirst17MT">Information!$AE$241:$AE$242</definedName>
    <definedName name="MetallurgyFirst18MT">Information!$AE$366</definedName>
    <definedName name="MetallurgyFirstF16MT">Information!$AE$303:$AE$308</definedName>
    <definedName name="MetallurgyFourth13MT">Information!$AE$47:$AE$51</definedName>
    <definedName name="MetallurgyFourth14MT">Information!$AE$121:$AE$125</definedName>
    <definedName name="MetallurgyFourth15MT">Information!$AE$194:$AE$198</definedName>
    <definedName name="MetallurgyFourth17MT">Information!$AE$269:$AE$271</definedName>
    <definedName name="MetallurgyFourth18MT">Information!$AE$380:$AE$382</definedName>
    <definedName name="MetallurgyFourthF16MT">Information!$AE$328:$AE$333</definedName>
    <definedName name="MetallurgyProgram">Departments!$H$12</definedName>
    <definedName name="MetallurgySecond13MT">Information!$AE$31:$AE$36</definedName>
    <definedName name="MetallurgySecond14MT">Information!$AE$105:$AE$110</definedName>
    <definedName name="MetallurgySecond15MT">Information!$AE$178:$AE$183</definedName>
    <definedName name="MetallurgySecond16MT">Information!$AE$250:$AE$257</definedName>
    <definedName name="MetallurgySecond17MT">Information!$AE$250:$AE$254</definedName>
    <definedName name="MetallurgySecond18MT">Information!$AE$369:$AE$372</definedName>
    <definedName name="MetallurgySecondF16MT">Information!$AE$312:$AE$317</definedName>
    <definedName name="MetallurgySeventh13MT">Information!$AE$69:$AE$73</definedName>
    <definedName name="MetallurgySeventh17MT">Information!$AE$288:$AE$289</definedName>
    <definedName name="MetallurgySeventh18MT">Information!$AE$397:$AE$398</definedName>
    <definedName name="MetallurgySeventhF16MT">Information!$AE$347:$AE$348</definedName>
    <definedName name="MetallurgySixth13MT">Information!$AE$62:$AE$67</definedName>
    <definedName name="MetallurgySixth14MT">Information!$AE$136:$AE$141</definedName>
    <definedName name="MetallurgySixth17MT">Information!$AE$282:$AE$286</definedName>
    <definedName name="MetallurgySixth18MT">Information!$AE$390:$AE$395</definedName>
    <definedName name="MetallurgySixthF16MT">Information!$AE$341:$AE$345</definedName>
    <definedName name="MetallurgyThird13MT">Information!$AE$39:$AE$44</definedName>
    <definedName name="MetallurgyThird14MT">Information!$AE$113:$AE$118</definedName>
    <definedName name="MetallurgyThird15MT">Information!$AE$186:$AE$191</definedName>
    <definedName name="MetallurgyThird17MT">Information!$AE$258:$AE$260</definedName>
    <definedName name="MetallurgyThird18MT">Information!$AE$377</definedName>
    <definedName name="MetallurgyThirdF16MT">Information!$AE$320:$AE$322</definedName>
    <definedName name="MiningBatch">Information!$L$2:$L$4</definedName>
    <definedName name="MiningEighth13MN">Information!$AD$77:$AD$80</definedName>
    <definedName name="MiningEighth17MN">Information!$AD$294:$AD$296</definedName>
    <definedName name="MiningEighth18MN">Information!$AD$405:$AD$407</definedName>
    <definedName name="MiningEighthF16MN">Information!$AD$357:$AD$360</definedName>
    <definedName name="MiningFifth13MN">Information!$AD$54:$AD$58</definedName>
    <definedName name="MiningFifth14MN">Information!$AD$128:$AD$132</definedName>
    <definedName name="MiningFifth17MN">Information!$AD$276:$AD$278</definedName>
    <definedName name="MiningFifth18MN">Information!$AD$389:$AD$391</definedName>
    <definedName name="MiningFifthF16MN">Information!$AD$335:$AD$337</definedName>
    <definedName name="MiningFirst13MN">Information!$AD$22:$AD$27</definedName>
    <definedName name="MiningFirst14MN">Information!$AD$96:$AD$101</definedName>
    <definedName name="MiningFirst15MN">Information!$AD$169:$AD$174</definedName>
    <definedName name="MiningFirst16MN">Information!$AD$241:$AD$246</definedName>
    <definedName name="MiningFirst17MN">Information!$AD$241:$AD$243</definedName>
    <definedName name="MiningFirst18MN">Information!$AD$366:$AD$367</definedName>
    <definedName name="MiningFirstF16MN">Information!$AD$303:$AD$308</definedName>
    <definedName name="MiningFourth13MN">Information!$AD$47:$AD$51</definedName>
    <definedName name="MiningFourth14MN">Information!$AD$121:$AD$125</definedName>
    <definedName name="MiningFourth15MN">Information!$AD$194:$AD$198</definedName>
    <definedName name="MiningFourth17MN">Information!$AD$269:$AD$273</definedName>
    <definedName name="MiningFourth18MN">Information!$AD$382:$AD$386</definedName>
    <definedName name="MiningFourthF16MN">Information!$AD$328:$AD$332</definedName>
    <definedName name="MiningProgram">Departments!$H$11</definedName>
    <definedName name="MiningSecond13MN">Information!$AD$31:$AD$35</definedName>
    <definedName name="MiningSecond14MN">Information!$AD$105:$AD$109</definedName>
    <definedName name="MiningSecond15MN">Information!$AD$178:$AD$182</definedName>
    <definedName name="MiningSecond16MN">Information!$AD$250:$AD$257</definedName>
    <definedName name="MiningSecond17MN">Information!$AD$250:$AD$254</definedName>
    <definedName name="MiningSecond18MN">Information!$AD$370:$AD$374</definedName>
    <definedName name="MiningSecondF16MN">Information!$AD$312:$AD$316</definedName>
    <definedName name="MiningSeventh13MN">Information!$AD$69:$AD$73</definedName>
    <definedName name="MiningSeventh17MN">Information!$AD$288:$AD$290</definedName>
    <definedName name="MiningSeventh18MN">Information!$AD$399:$AD$401</definedName>
    <definedName name="MiningSeventhF16MN">Information!$AD$347:$AD$349</definedName>
    <definedName name="MiningSixth13MN">Information!$AD$62:$AD$66</definedName>
    <definedName name="MiningSixth14MN">Information!$AD$136:$AD$140</definedName>
    <definedName name="MiningSixth17MN">Information!$AD$282:$AD$286</definedName>
    <definedName name="MiningSixth18MN">Information!$AD$393:$AD$397</definedName>
    <definedName name="MiningSixthF16MN">Information!$AD$341:$AD$345</definedName>
    <definedName name="MiningThird13MN">Information!$AD$39:$AD$43</definedName>
    <definedName name="MiningThird14MN">Information!$AD$113:$AD$117</definedName>
    <definedName name="MiningThird15MN">Information!$AD$186:$AD$190</definedName>
    <definedName name="MiningThird17MN">Information!$AD$258:$AD$261</definedName>
    <definedName name="MiningThird18MN">Information!$AD$377:$AD$379</definedName>
    <definedName name="MiningThirdF16MN">Information!$AD$320:$AD$323</definedName>
    <definedName name="PetroleumBatch">Information!$K$2:$K$7</definedName>
    <definedName name="PetroleumEighth13PG">Information!$AC$357:$AC$360</definedName>
    <definedName name="PetroleumEighth17PG">Information!$AC$294:$AC$296</definedName>
    <definedName name="PetroleumEighth18PG">Information!$AC$404:$AC$407</definedName>
    <definedName name="PetroleumEighthF16PG">Information!$AC$357:$AC$360</definedName>
    <definedName name="PetroleumEighthK13PG">Information!$AC$468:$AC$471</definedName>
    <definedName name="PetroleumEighthKF16PG">Information!$AC$728:$AC$731</definedName>
    <definedName name="PetroleumFifth13PG">Information!$AC$54:$AC$58</definedName>
    <definedName name="PetroleumFifth14PG">Information!$AC$128:$AC$132</definedName>
    <definedName name="PetroleumFifth17PG">Information!$AC$276:$AC$279</definedName>
    <definedName name="PetroleumFifth18PG">Information!$AC$387:$AC$390</definedName>
    <definedName name="PetroleumFifthF16PG">Information!$AC$335:$AC$338</definedName>
    <definedName name="PetroleumFifthK13PG">Information!$AC$447:$AC$451</definedName>
    <definedName name="PetroleumFifthK14PG">Information!$AC$519:$AC$523</definedName>
    <definedName name="PetroleumFifthK17PG">Information!$AC$762:$AC$765</definedName>
    <definedName name="PetroleumFifthK18PG">Information!$AC$811:$AC$814</definedName>
    <definedName name="PetroleumFifthKF16PG">Information!$AC$711:$AC$714</definedName>
    <definedName name="PetroleumFirst13PG">Information!$AC$22:$AC$27</definedName>
    <definedName name="PetroleumFirst14PG">Information!$AC$96:$AC$101</definedName>
    <definedName name="PetroleumFirst15PG">Information!$AC$169:$AC$174</definedName>
    <definedName name="PetroleumFirst16PG">Information!$AC$241:$AC$246</definedName>
    <definedName name="PetroleumFirst17PG">Information!$AC$241:$AC$246</definedName>
    <definedName name="PetroleumFirst18PG">Information!$AC$366</definedName>
    <definedName name="PetroleumFirstF16PG">Information!$AC$303:$AC$308</definedName>
    <definedName name="PetroleumFirstK13PG">Information!$AC$415:$AC$420</definedName>
    <definedName name="PetroleumFirstK14PG">Information!$AC$487:$AC$492</definedName>
    <definedName name="PetroleumFirstK15PG">Information!$AC$560:$AC$565</definedName>
    <definedName name="PetroleumFirstK16PG">Information!$AC$620:$AC$625</definedName>
    <definedName name="PetroleumFirstK176PG">Information!$AC$736:$AC$741</definedName>
    <definedName name="PetroleumFirstK18PG">Information!$AC$791</definedName>
    <definedName name="PetroleumFirstKF16PG">Information!$AC$679:$AC$684</definedName>
    <definedName name="PetroleumFourth13PG">Information!$AC$47:$AC$51</definedName>
    <definedName name="PetroleumFourth14PG">Information!$AC$121:$AC$125</definedName>
    <definedName name="PetroleumFourth15PG">Information!$AC$194:$AC$198</definedName>
    <definedName name="PetroleumFourth17PG">Information!$AC$269:$AC$273</definedName>
    <definedName name="PetroleumFourth18PG">Information!$AC$380:$AC$384</definedName>
    <definedName name="PetroleumFourthF16PG">Information!$AC$328:$AC$332</definedName>
    <definedName name="PetroleumFourthK13PG">Information!$AC$440:$AC$444</definedName>
    <definedName name="PetroleumFourthK14PG">Information!$AC$512:$AC$516</definedName>
    <definedName name="PetroleumFourthK15PG">Information!$AC$585:$AC$589</definedName>
    <definedName name="PetroleumFourthK17PG">Information!$AC$756:$AC$760</definedName>
    <definedName name="PetroleumFourthK18PG">Information!$AC$804:$AC$808</definedName>
    <definedName name="PetroleumFourthKF16PG">Information!$AC$704:$AC$708</definedName>
    <definedName name="PetroleumProgram">Departments!$H$10</definedName>
    <definedName name="PetroleumSecond13PG">Information!$AC$31:$AC$36</definedName>
    <definedName name="PetroleumSecond14PG">Information!$AC$105:$AC$110</definedName>
    <definedName name="PetroleumSecond15PG">Information!$AC$178:$AC$183</definedName>
    <definedName name="PetroleumSecond16PG">Information!$AC$250:$AC$257</definedName>
    <definedName name="PetroleumSecond17PG">Information!$AC$250:$AC$254</definedName>
    <definedName name="PetroleumSecond18PG">Information!$AC$369:$AC$372</definedName>
    <definedName name="PetroleumSecondF16PG">Information!$AC$312:$AC$317</definedName>
    <definedName name="PetroleumSecondK13PG">Information!$AC$424:$AC$429</definedName>
    <definedName name="PetroleumSecondK14PG">Information!$AC$496:$AC$501</definedName>
    <definedName name="PetroleumSecondK15PG">Information!$AC$569:$AC$574</definedName>
    <definedName name="PetroleumSecondK16PG">Information!$AC$629:$AC$634</definedName>
    <definedName name="PetroleumSecondK17PG">Information!$AC$743:$AC$747</definedName>
    <definedName name="PetroleumSecondK18PG">Information!$AC$794:$AC$797</definedName>
    <definedName name="PetroleumSecondKF16PG">Information!$AC$688:$AC$693</definedName>
    <definedName name="PetroleumSeventh13PG">Information!$AC$69:$AC$73</definedName>
    <definedName name="PetroleumSeventh17PG">Information!$AC$288:$AC$291</definedName>
    <definedName name="PetroleumSeventh18PG">Information!$AC$398:$AC$401</definedName>
    <definedName name="PetroleumSeventhF16PG">Information!$AC$347:$AC$350</definedName>
    <definedName name="PetroleumSeventhK13PG">Information!$AC$460:$AC$464</definedName>
    <definedName name="PetroleumSeventhK17PG">Information!$AC$775:$AC$778</definedName>
    <definedName name="PetroleumSeventhKF16PG">Information!$AC$723:$AC$726</definedName>
    <definedName name="PetroleumSixth13PG">Information!$AC$62:$AC$66</definedName>
    <definedName name="PetroleumSixth14PG">Information!$AC$136:$AC$140</definedName>
    <definedName name="PetroleumSixth17PG">Information!$AC$282:$AC$286</definedName>
    <definedName name="PetroleumSixth18PG">Information!$AC$392:$AC$396</definedName>
    <definedName name="PetroleumSixthF16PG">Information!$AC$341:$AC$345</definedName>
    <definedName name="PetroleumSixthK13PG">Information!$AC$453:$AC$457</definedName>
    <definedName name="PetroleumSixthK14PG">Information!$AC$527:$AC$531</definedName>
    <definedName name="PetroleumSixthK17PG">Information!$AC$769:$AC$773</definedName>
    <definedName name="PetroleumSixthKF16PG">Information!$AC$717:$AC$721</definedName>
    <definedName name="PetroleumThird13PG">Information!$AC$39:$AC$44</definedName>
    <definedName name="PetroleumThird14PG">Information!$AC$113:$AC$118</definedName>
    <definedName name="PetroleumThird15PG">Information!$AC$186:$AC$191</definedName>
    <definedName name="PetroleumThird17PG">Information!$AC$258:$AC$260</definedName>
    <definedName name="PetroleumThird18PG">Information!$AC$375:$AC$377</definedName>
    <definedName name="PetroleumThirdF16PG">Information!$AC$320:$AC$322</definedName>
    <definedName name="PetroleumThirdK13PG">Information!$AC$432:$AC$437</definedName>
    <definedName name="PetroleumThirdK14PG">Information!$AC$504:$AC$509</definedName>
    <definedName name="PetroleumThirdK15PG">Information!$AC$577:$AC$582</definedName>
    <definedName name="PetroleumThirdK17PG">Information!$AC$751:$AC$753</definedName>
    <definedName name="PetroleumThirdK18PG">Information!$AC$799:$AC$801</definedName>
    <definedName name="PetroleumThirdKF16PG">Information!$AC$697:$AC$699</definedName>
    <definedName name="_xlnm.Print_Area" localSheetId="0">Sheet1!$A$1:$P$49</definedName>
    <definedName name="_xlnm.Print_Area" localSheetId="9">Sheet10!$A$1:$P$49</definedName>
    <definedName name="_xlnm.Print_Area" localSheetId="10">Sheet11!$A$1:$P$49</definedName>
    <definedName name="_xlnm.Print_Area" localSheetId="1">Sheet2!$A$1:$P$49</definedName>
    <definedName name="_xlnm.Print_Area" localSheetId="2">Sheet3!$A$1:$P$49</definedName>
    <definedName name="_xlnm.Print_Area" localSheetId="3">Sheet4!$A$1:$P$49</definedName>
    <definedName name="_xlnm.Print_Area" localSheetId="4">Sheet5!$A$1:$P$49</definedName>
    <definedName name="_xlnm.Print_Area" localSheetId="5">Sheet6!$A$1:$P$49</definedName>
    <definedName name="_xlnm.Print_Area" localSheetId="6">Sheet7!$A$1:$P$49</definedName>
    <definedName name="_xlnm.Print_Area" localSheetId="7">Sheet8!$A$1:$P$49</definedName>
    <definedName name="_xlnm.Print_Area" localSheetId="8">Sheet9!$A$1:$P$49</definedName>
    <definedName name="RegularExamPractical">Departments!$F$1:$F$4</definedName>
    <definedName name="Semester">Departments!$C$1:$C$10</definedName>
    <definedName name="SoftwareBatch">Information!$I$2:$I$7</definedName>
    <definedName name="SoftwareEighth13SW">Information!$AA$77:$AA$79</definedName>
    <definedName name="SoftwareEighth17SW">Information!$AA$294:$AA$295</definedName>
    <definedName name="SoftwareEighth18SW">Information!$AA$403:$AA$404</definedName>
    <definedName name="SoftwareEighthF16SW">Information!$AA$357:$AA$359</definedName>
    <definedName name="SoftwareEighthKF16SW">Information!$AA$729:$AA$731</definedName>
    <definedName name="SoftwareFifth13SW">Information!$AA$54:$AA$58</definedName>
    <definedName name="SoftwareFifth14SW">Information!$AA$128:$AA$132</definedName>
    <definedName name="SoftwareFifth17SW">Information!$AA$276</definedName>
    <definedName name="SoftwareFifth18SW">Information!$AA$389</definedName>
    <definedName name="SoftwareFifthF16SW">Information!$AA$335:$AA$337</definedName>
    <definedName name="SoftwareFifthK17SW">Information!$AA$761</definedName>
    <definedName name="SoftwareFifthK18SW">Information!$AA$814</definedName>
    <definedName name="SoftwareFifthKF16SW">Information!$AA$711:$AA$713</definedName>
    <definedName name="SoftwareFirst13SW">Information!$AA$22:$AA$26</definedName>
    <definedName name="SoftwareFirst14SW">Information!$AA$96:$AA$100</definedName>
    <definedName name="SoftwareFirst15SW">Information!$AA$169:$AA$173</definedName>
    <definedName name="SoftwareFirst16SW">Information!$AA$241:$AA$245</definedName>
    <definedName name="SoftwareFirst17SW">Information!$AA$241:$AA$243</definedName>
    <definedName name="SoftwareFirst18SW">Information!$AA$366:$AA$368</definedName>
    <definedName name="SoftwareFirstF16SW">Information!$AA$303:$AA$307</definedName>
    <definedName name="SoftwareFirstK16SW">Information!$AA$620:$AA$624</definedName>
    <definedName name="SoftwareFirstK17SW">Information!$AA$736:$AA$738</definedName>
    <definedName name="SoftwareFirstK18SW">Information!$AA$791:$AA$793</definedName>
    <definedName name="SoftwareFirstKF16SW">Information!$AA$679:$AA$683</definedName>
    <definedName name="SoftwareFourth13SW">Information!$AA$47:$AA$51</definedName>
    <definedName name="SoftwareFourth14SW">Information!$AA$121:$AA$125</definedName>
    <definedName name="SoftwareFourth15SW">Information!$AA$194:$AA$198</definedName>
    <definedName name="SoftwareFourth17SW">Information!$AA$269:$AA$273</definedName>
    <definedName name="SoftwareFourth18SW">Information!$AA$382:$AA$386</definedName>
    <definedName name="SoftwareFourthF16SW">Information!$AA$328:$AA$332</definedName>
    <definedName name="SoftwareFourthK17SW">Information!$AA$754:$AA$758</definedName>
    <definedName name="SoftwareFourthK18SW">Information!$AA$807:$AA$811</definedName>
    <definedName name="SoftwareFourthKF16SW">Information!$AA$704:$AA$708</definedName>
    <definedName name="SoftwareProgram">Departments!$H$8</definedName>
    <definedName name="SoftwareSecond13SW">Information!$AA$31:$AA$36</definedName>
    <definedName name="SoftwareSecond14SW">Information!$AA$105:$AA$110</definedName>
    <definedName name="SoftwareSecond15SW">Information!$AA$178:$AA$183</definedName>
    <definedName name="SoftwareSecond16SW">Information!$AA$250:$AA$258</definedName>
    <definedName name="SoftwareSecond17SW">Information!$AA$250:$AA$255</definedName>
    <definedName name="SoftwareSecond18SW">Information!$AA$371:$AA$376</definedName>
    <definedName name="SoftwareSecondF16SW">Information!$AA$312:$AA$317</definedName>
    <definedName name="SoftwareSecondK16SW">Information!$AA$629:$AA$634</definedName>
    <definedName name="SoftwareSecondK17SW">Information!$AA$743:$AA$748</definedName>
    <definedName name="SoftwareSecondK18SW">Information!$AA$796:$AA$801</definedName>
    <definedName name="SoftwareSecondKF16SW">Information!$AA$688:$AA$693</definedName>
    <definedName name="SoftwareSeventh13SW">Information!$AA$69:$AA$72</definedName>
    <definedName name="SoftwareSeventh17SW">Information!$AA$288:$AA$289</definedName>
    <definedName name="SoftwareSeventh18SW">Information!$AA$397:$AA$398</definedName>
    <definedName name="SoftwareSeventhF16SW">Information!$AA$347:$AA$348</definedName>
    <definedName name="SoftwareSeventhK17SW">Information!$AA$770:$AA$771</definedName>
    <definedName name="SoftwareSeventhKF16SW">Information!$AA$723:$AA$724</definedName>
    <definedName name="SoftwareSixth13SW">Information!$AA$62:$AA$66</definedName>
    <definedName name="SoftwareSixth14SW">Information!$AA$136:$AA$140</definedName>
    <definedName name="SoftwareSixth17SW">Information!$AA$282:$AA$285</definedName>
    <definedName name="SoftwareSixth18SW">Information!$AA$391:$AA$395</definedName>
    <definedName name="SoftwareSixthF16SW">Information!$AA$341:$AA$345</definedName>
    <definedName name="SoftwareSixthK17SW">Information!$AA$764:$AA$767</definedName>
    <definedName name="SoftwareSixthKF16SW">Information!$AA$717:$AA$721</definedName>
    <definedName name="SoftwareThird13SW">Information!$AA$39:$AA$43</definedName>
    <definedName name="SoftwareThird14SW">Information!$AA$113:$AA$117</definedName>
    <definedName name="SoftwareThird15SW">Information!$AA$186:$AA$190</definedName>
    <definedName name="SoftwareThird17SW">Information!$AA$258</definedName>
    <definedName name="SoftwareThird18SW">Information!$AA$378:$AA$379</definedName>
    <definedName name="SoftwareThirdF16SW">Information!$AA$320</definedName>
    <definedName name="SoftwareThirdK17SW">Information!$AA$751</definedName>
    <definedName name="SoftwareThirdK18SW">Information!$AA$803:$AA$804</definedName>
    <definedName name="SoftwareThirdKF16SW">Information!$AA$696</definedName>
    <definedName name="Surveying_II">Information!$T$697:$T$698</definedName>
    <definedName name="TelecommunicationBatch">Information!$F$2:$F$4</definedName>
    <definedName name="TelecommunicationEighth13TL">Information!$X$77:$X$79</definedName>
    <definedName name="TelecommunicationEighth17TL">Information!$X$294</definedName>
    <definedName name="TelecommunicationEighth18TL">Information!$X$403</definedName>
    <definedName name="TelecommunicationEighthF16TL">Information!$X$357:$X$361</definedName>
    <definedName name="TelecommunicationFifth13TL">Information!$X$54:$X$58</definedName>
    <definedName name="TelecommunicationFifth14TL">Information!$X$128:$X$132</definedName>
    <definedName name="TelecommunicationFifth17TL">Information!$X$277:$X$280</definedName>
    <definedName name="TelecommunicationFifth18TL">Information!$X$388:$X$391</definedName>
    <definedName name="TelecommunicationFifthF16TL">Information!$X$335:$X$338</definedName>
    <definedName name="TelecommunicationFirst13TL">Information!$X$22:$X$26</definedName>
    <definedName name="TelecommunicationFirst14TL">Information!$X$96:$X$100</definedName>
    <definedName name="TelecommunicationFirst15TL">Information!$X$169:$X$173</definedName>
    <definedName name="TelecommunicationFirst16TL">Information!$X$241:$X$245</definedName>
    <definedName name="TelecommunicationFirst17TL">Information!$X$241:$X$242</definedName>
    <definedName name="TelecommunicationFirst18TL">Information!$X$366:$X$367</definedName>
    <definedName name="TelecommunicationFirstF16TL">Information!$X$303:$X$307</definedName>
    <definedName name="TelecommunicationFourth13TL">Information!$X$47:$X$51</definedName>
    <definedName name="TelecommunicationFourth14TL">Information!$X$121:$X$125</definedName>
    <definedName name="TelecommunicationFourth15TL">Information!$X$194:$X$198</definedName>
    <definedName name="TelecommunicationFourth17TL">Information!$X$269:$X$273</definedName>
    <definedName name="TelecommunicationFourth18TL">Information!$X$380:$X$384</definedName>
    <definedName name="TelecommunicationFourthF16TL">Information!$X$328:$X$332</definedName>
    <definedName name="TelecommunicationProgram">Departments!$H$5</definedName>
    <definedName name="TelecommunicationSecond13TL">Information!$X$31:$X$37</definedName>
    <definedName name="TelecommunicationSecond14TL">Information!$X$105:$X$111</definedName>
    <definedName name="TelecommunicationSecond15TL">Information!$X$178:$X$184</definedName>
    <definedName name="TelecommunicationSecond16TL">Information!$X$250:$X$259</definedName>
    <definedName name="TelecommunicationSecond17TL">Information!$X$250:$X$253</definedName>
    <definedName name="TelecommunicationSecond18TL">Information!$X$370:$X$373</definedName>
    <definedName name="TelecommunicationSecondF16TL">Information!$X$312:$X$318</definedName>
    <definedName name="TelecommunicationSeventh13TL">Information!$X$69:$X$72</definedName>
    <definedName name="TelecommunicationSeventh17TL">Information!$X$288:$X$291</definedName>
    <definedName name="TelecommunicationSeventh18TL">Information!$X$397:$X$400</definedName>
    <definedName name="TelecommunicationSeventhF16TL">Information!$X$347:$X$350</definedName>
    <definedName name="TelecommunicationSixth13TL">Information!$X$62:$X$66</definedName>
    <definedName name="TelecommunicationSixth14TL">Information!$X$136:$X$140</definedName>
    <definedName name="TelecommunicationSixth17TL">Information!$X$282:$X$286</definedName>
    <definedName name="TelecommunicationSixth18TL">Information!$X$393:$X$395</definedName>
    <definedName name="TelecommunicationSixthF16TL">Information!$X$341:$X$345</definedName>
    <definedName name="TelecommunicationThird13TL">Information!$X$39:$X$43</definedName>
    <definedName name="TelecommunicationThird14TL">Information!$X$113:$X$117</definedName>
    <definedName name="TelecommunicationThird15TL">Information!$X$186:$X$190</definedName>
    <definedName name="TelecommunicationThird17TL">Information!$X$258:$X$259</definedName>
    <definedName name="TelecommunicationThird18TL">Information!$X$376:$X$377</definedName>
    <definedName name="TelecommunicationThirdF16TL">Information!$X$320:$X$321</definedName>
    <definedName name="TextileBatch">Information!$N$2:$N$4</definedName>
    <definedName name="TextileEighth13TE">Information!$AF$77:$AF$80</definedName>
    <definedName name="TextileEighth17TE">Information!$AF$294</definedName>
    <definedName name="TextileEighth18TE">Information!$AF$409</definedName>
    <definedName name="TextileEighthF16TE">Information!$AF$357:$AF$360</definedName>
    <definedName name="TextileFifth13TE">Information!$AF$54:$AF$58</definedName>
    <definedName name="TextileFifth14TE">Information!$AF$128:$AF$132</definedName>
    <definedName name="TextileFifth17TE">Information!$AF$276:$AF$279</definedName>
    <definedName name="TextileFifth18TE">Information!$AF$391:$AF$394</definedName>
    <definedName name="TextileFifthF16TE">Information!$AF$335:$AF$338</definedName>
    <definedName name="TextileFirst13TE">Information!$AF$22:$AF$28</definedName>
    <definedName name="TextileFirst14TE">Information!$AF$96:$AF$102</definedName>
    <definedName name="TextileFirst15TE">Information!$AF$169:$AF$175</definedName>
    <definedName name="TextileFirst16TE">Information!$AF$241:$AF$247</definedName>
    <definedName name="TextileFirst17TE">Information!$AF$241:$AF$243</definedName>
    <definedName name="TextileFirst18TE">Information!$AF$366:$AF$368</definedName>
    <definedName name="TextileFirstF16TE">Information!$AF$303:$AF$309</definedName>
    <definedName name="TextileFourth13TE">Information!$AF$47:$AF$52</definedName>
    <definedName name="TextileFourth14TE">Information!$AF$121:$AF$126</definedName>
    <definedName name="TextileFourth15TE">Information!$AF$194:$AF$199</definedName>
    <definedName name="TextileFourth17TE">Information!$AF$269:$AF$274</definedName>
    <definedName name="TextileFourth18TE">Information!$AF$384:$AF$389</definedName>
    <definedName name="TextileFourthF16TE">Information!$AF$328:$AF$332</definedName>
    <definedName name="TextileProgram">Departments!$H$13</definedName>
    <definedName name="TextileSecond13TE">Information!$AF$31:$AF$36</definedName>
    <definedName name="TextileSecond14TE">Information!$AF$105:$AF$110</definedName>
    <definedName name="TextileSecond15TE">Information!$AF$178:$AF$183</definedName>
    <definedName name="TextileSecond16TE">Information!$AF$250:$AF$258</definedName>
    <definedName name="TextileSecond17TE">Information!$AF$250:$AF$254</definedName>
    <definedName name="TextileSecond18TE">Information!$AF$371:$AF$373</definedName>
    <definedName name="TextileSecondF16TE">Information!$AF$312:$AF$317</definedName>
    <definedName name="TextileSeventh13TE">Information!$AF$69:$AF$74</definedName>
    <definedName name="TextileSeventh17TE">Information!$AF$288:$AF$289</definedName>
    <definedName name="TextileSeventh18TE">Information!$AF$403:$AF$404</definedName>
    <definedName name="TextileSeventhF16TE">Information!$AF$347:$AF$348</definedName>
    <definedName name="TextileSixth13TE">Information!$AF$62:$AF$67</definedName>
    <definedName name="TextileSixth14TE">Information!$AF$136:$AF$141</definedName>
    <definedName name="TextileSixth17TE">Information!$AF$282:$AF$284</definedName>
    <definedName name="TextileSixth18TE">Information!$AF$396:$AF$401</definedName>
    <definedName name="TextileSixthF16TE">Information!$AF$341:$AF$343</definedName>
    <definedName name="TextileThird13TE">Information!$AF$39:$AF$43</definedName>
    <definedName name="TextileThird14TE">Information!$AF$113:$AF$117</definedName>
    <definedName name="TextileThird15TE">Information!$AF$186:$AF$190</definedName>
    <definedName name="TextileThird17TE">Information!$AF$258:$AF$262</definedName>
    <definedName name="TextileThird18TE">Information!$AF$377:$AF$381</definedName>
    <definedName name="TextileThirdF16TE">Information!$AF$320:$AF$324</definedName>
    <definedName name="TotalMarks">Departments!$G$1:$G$10</definedName>
    <definedName name="Year">Departments!$D$1:$D$5</definedName>
  </definedNames>
  <calcPr calcId="125725"/>
</workbook>
</file>

<file path=xl/calcChain.xml><?xml version="1.0" encoding="utf-8"?>
<calcChain xmlns="http://schemas.openxmlformats.org/spreadsheetml/2006/main">
  <c r="A2" i="33"/>
  <c r="Y40" i="28"/>
  <c r="Y39"/>
  <c r="Y38"/>
  <c r="Y37"/>
  <c r="Y36"/>
  <c r="Y35"/>
  <c r="Y34"/>
  <c r="Y33"/>
  <c r="Y32"/>
  <c r="Y31"/>
  <c r="Y30"/>
  <c r="Y29"/>
  <c r="Y28"/>
  <c r="Y27"/>
  <c r="Y26"/>
  <c r="Y25"/>
  <c r="Y24"/>
  <c r="Y23"/>
  <c r="Y22"/>
  <c r="Y21"/>
  <c r="Y40" i="27"/>
  <c r="Y39"/>
  <c r="Y38"/>
  <c r="Y37"/>
  <c r="Y36"/>
  <c r="Y35"/>
  <c r="Y34"/>
  <c r="Y33"/>
  <c r="Y32"/>
  <c r="Y31"/>
  <c r="Y30"/>
  <c r="Y29"/>
  <c r="Y28"/>
  <c r="Y27"/>
  <c r="Y26"/>
  <c r="Y25"/>
  <c r="Y24"/>
  <c r="Y23"/>
  <c r="Y22"/>
  <c r="Y21"/>
  <c r="Y40" i="26"/>
  <c r="Y39"/>
  <c r="Y38"/>
  <c r="Y37"/>
  <c r="Y36"/>
  <c r="Y35"/>
  <c r="Y34"/>
  <c r="Y33"/>
  <c r="Y32"/>
  <c r="Y31"/>
  <c r="Y30"/>
  <c r="Y29"/>
  <c r="Y28"/>
  <c r="Y27"/>
  <c r="Y26"/>
  <c r="Y25"/>
  <c r="Y24"/>
  <c r="Y23"/>
  <c r="Y22"/>
  <c r="Y21"/>
  <c r="Y40" i="25"/>
  <c r="Y39"/>
  <c r="Y38"/>
  <c r="Y37"/>
  <c r="Y36"/>
  <c r="Y35"/>
  <c r="Y34"/>
  <c r="Y33"/>
  <c r="Y32"/>
  <c r="Y31"/>
  <c r="Y30"/>
  <c r="Y29"/>
  <c r="Y28"/>
  <c r="Y27"/>
  <c r="Y26"/>
  <c r="Y25"/>
  <c r="Y24"/>
  <c r="Y23"/>
  <c r="Y22"/>
  <c r="Y21"/>
  <c r="Y40" i="24"/>
  <c r="Y39"/>
  <c r="Y38"/>
  <c r="Y37"/>
  <c r="Y36"/>
  <c r="Y35"/>
  <c r="Y34"/>
  <c r="Y33"/>
  <c r="Y32"/>
  <c r="Y31"/>
  <c r="Y30"/>
  <c r="Y29"/>
  <c r="Y28"/>
  <c r="Y27"/>
  <c r="Y26"/>
  <c r="Y25"/>
  <c r="Y24"/>
  <c r="Y23"/>
  <c r="Y22"/>
  <c r="Y21"/>
  <c r="Y40" i="23"/>
  <c r="Y39"/>
  <c r="Y38"/>
  <c r="Y37"/>
  <c r="Y36"/>
  <c r="Y35"/>
  <c r="Y34"/>
  <c r="Y33"/>
  <c r="Y32"/>
  <c r="Y31"/>
  <c r="Y30"/>
  <c r="Y29"/>
  <c r="Y28"/>
  <c r="Y27"/>
  <c r="Y26"/>
  <c r="Y25"/>
  <c r="Y24"/>
  <c r="Y23"/>
  <c r="Y22"/>
  <c r="Y21"/>
  <c r="Y40" i="21"/>
  <c r="Y39"/>
  <c r="Y38"/>
  <c r="Y37"/>
  <c r="Y36"/>
  <c r="Y35"/>
  <c r="Y34"/>
  <c r="Y33"/>
  <c r="Y32"/>
  <c r="Y31"/>
  <c r="Y30"/>
  <c r="Y29"/>
  <c r="Y28"/>
  <c r="Y27"/>
  <c r="Y26"/>
  <c r="Y25"/>
  <c r="Y24"/>
  <c r="Y23"/>
  <c r="Y22"/>
  <c r="Y21"/>
  <c r="Y40" i="20"/>
  <c r="Y39"/>
  <c r="Y38"/>
  <c r="Y37"/>
  <c r="Y36"/>
  <c r="Y35"/>
  <c r="Y34"/>
  <c r="Y33"/>
  <c r="Y32"/>
  <c r="Y31"/>
  <c r="Y30"/>
  <c r="Y29"/>
  <c r="Y28"/>
  <c r="Y27"/>
  <c r="Y26"/>
  <c r="Y25"/>
  <c r="Y24"/>
  <c r="Y23"/>
  <c r="Y22"/>
  <c r="Y21"/>
  <c r="Y40" i="19"/>
  <c r="Y39"/>
  <c r="Y38"/>
  <c r="Y37"/>
  <c r="Y36"/>
  <c r="Y35"/>
  <c r="Y34"/>
  <c r="Y33"/>
  <c r="Y32"/>
  <c r="Y31"/>
  <c r="Y30"/>
  <c r="Y29"/>
  <c r="Y28"/>
  <c r="Y27"/>
  <c r="Y26"/>
  <c r="Y25"/>
  <c r="Y24"/>
  <c r="Y23"/>
  <c r="Y22"/>
  <c r="Y21"/>
  <c r="Y40" i="11"/>
  <c r="Y39"/>
  <c r="Y38"/>
  <c r="Y37"/>
  <c r="Y36"/>
  <c r="Y35"/>
  <c r="Y34"/>
  <c r="Y33"/>
  <c r="Y32"/>
  <c r="Y31"/>
  <c r="Y30"/>
  <c r="Y29"/>
  <c r="Y28"/>
  <c r="Y27"/>
  <c r="Y26"/>
  <c r="Y25"/>
  <c r="Y24"/>
  <c r="Y23"/>
  <c r="Y22"/>
  <c r="Y21"/>
  <c r="R40" i="25"/>
  <c r="R39"/>
  <c r="R38"/>
  <c r="R37"/>
  <c r="R36"/>
  <c r="R35"/>
  <c r="R34"/>
  <c r="R33"/>
  <c r="R32"/>
  <c r="R31"/>
  <c r="R30"/>
  <c r="R29"/>
  <c r="R28"/>
  <c r="R27"/>
  <c r="R26"/>
  <c r="R25"/>
  <c r="R24"/>
  <c r="R23"/>
  <c r="R22"/>
  <c r="R21"/>
  <c r="R39" i="23"/>
  <c r="R38"/>
  <c r="R37"/>
  <c r="R36"/>
  <c r="R35"/>
  <c r="R34"/>
  <c r="R33"/>
  <c r="R32"/>
  <c r="R31"/>
  <c r="R30"/>
  <c r="R29"/>
  <c r="R28"/>
  <c r="R27"/>
  <c r="R26"/>
  <c r="R25"/>
  <c r="R24"/>
  <c r="R23"/>
  <c r="R22"/>
  <c r="R21"/>
  <c r="R39" i="21"/>
  <c r="R38"/>
  <c r="R37"/>
  <c r="R36"/>
  <c r="R35"/>
  <c r="R34"/>
  <c r="R33"/>
  <c r="R32"/>
  <c r="R31"/>
  <c r="R30"/>
  <c r="R29"/>
  <c r="R28"/>
  <c r="R27"/>
  <c r="R26"/>
  <c r="R25"/>
  <c r="R24"/>
  <c r="R23"/>
  <c r="R22"/>
  <c r="R21"/>
  <c r="R39" i="20"/>
  <c r="R38"/>
  <c r="R37"/>
  <c r="R36"/>
  <c r="R35"/>
  <c r="R34"/>
  <c r="R33"/>
  <c r="R32"/>
  <c r="R31"/>
  <c r="R30"/>
  <c r="R29"/>
  <c r="R28"/>
  <c r="R27"/>
  <c r="R26"/>
  <c r="R25"/>
  <c r="R24"/>
  <c r="R23"/>
  <c r="R22"/>
  <c r="R21" i="19"/>
  <c r="Y40" i="1"/>
  <c r="Y39"/>
  <c r="Y38"/>
  <c r="Y37"/>
  <c r="Y36"/>
  <c r="Y35"/>
  <c r="Y34"/>
  <c r="Y33"/>
  <c r="Y32"/>
  <c r="Y31"/>
  <c r="Y30"/>
  <c r="Y29"/>
  <c r="Y28"/>
  <c r="Y27"/>
  <c r="Y26"/>
  <c r="Y25"/>
  <c r="Y24"/>
  <c r="Y23"/>
  <c r="Y22"/>
  <c r="Y21"/>
  <c r="AA40" l="1"/>
  <c r="AA39"/>
  <c r="AA38"/>
  <c r="AA37"/>
  <c r="AA36"/>
  <c r="AA35"/>
  <c r="AA34"/>
  <c r="AA33"/>
  <c r="AA32"/>
  <c r="AA31"/>
  <c r="AA30"/>
  <c r="AA29"/>
  <c r="AA28"/>
  <c r="AA27"/>
  <c r="AA26"/>
  <c r="AA25"/>
  <c r="AA24"/>
  <c r="AA23"/>
  <c r="AA22"/>
  <c r="AA21"/>
  <c r="Z40"/>
  <c r="Z39"/>
  <c r="Z38"/>
  <c r="Z37"/>
  <c r="Z36"/>
  <c r="Z35"/>
  <c r="Z34"/>
  <c r="Z33"/>
  <c r="Z32"/>
  <c r="Z31"/>
  <c r="Z30"/>
  <c r="Z29"/>
  <c r="Z28"/>
  <c r="Z27"/>
  <c r="Z26"/>
  <c r="Z25"/>
  <c r="Z24"/>
  <c r="Z23"/>
  <c r="Z22"/>
  <c r="Z21"/>
  <c r="AD40"/>
  <c r="AD39"/>
  <c r="AD38"/>
  <c r="AD37"/>
  <c r="AD36"/>
  <c r="AD35"/>
  <c r="AD34"/>
  <c r="AD33"/>
  <c r="AD32"/>
  <c r="AD31"/>
  <c r="AD30"/>
  <c r="AD29"/>
  <c r="AD28"/>
  <c r="AD27"/>
  <c r="AD26"/>
  <c r="AD25"/>
  <c r="AD24"/>
  <c r="AD23"/>
  <c r="AD22"/>
  <c r="AD21"/>
  <c r="I2" i="33" l="1"/>
  <c r="C2"/>
  <c r="H2" s="1"/>
  <c r="C203" l="1"/>
  <c r="C204"/>
  <c r="H204" s="1"/>
  <c r="C205"/>
  <c r="C206"/>
  <c r="H206" s="1"/>
  <c r="C207"/>
  <c r="H207" s="1"/>
  <c r="C208"/>
  <c r="H208" s="1"/>
  <c r="C209"/>
  <c r="H209" s="1"/>
  <c r="C210"/>
  <c r="H210" s="1"/>
  <c r="C211"/>
  <c r="C212"/>
  <c r="C213"/>
  <c r="C214"/>
  <c r="C215"/>
  <c r="C216"/>
  <c r="C217"/>
  <c r="C218"/>
  <c r="C219"/>
  <c r="C220"/>
  <c r="C221"/>
  <c r="C202"/>
  <c r="C183"/>
  <c r="H183" s="1"/>
  <c r="C184"/>
  <c r="C185"/>
  <c r="H185" s="1"/>
  <c r="C186"/>
  <c r="C187"/>
  <c r="H187" s="1"/>
  <c r="C188"/>
  <c r="H188" s="1"/>
  <c r="C189"/>
  <c r="H189" s="1"/>
  <c r="C190"/>
  <c r="C191"/>
  <c r="C192"/>
  <c r="C193"/>
  <c r="H193" s="1"/>
  <c r="C194"/>
  <c r="C195"/>
  <c r="H195" s="1"/>
  <c r="C196"/>
  <c r="H196" s="1"/>
  <c r="C197"/>
  <c r="H197" s="1"/>
  <c r="C198"/>
  <c r="C199"/>
  <c r="C200"/>
  <c r="C201"/>
  <c r="C182"/>
  <c r="C163"/>
  <c r="C164"/>
  <c r="H164" s="1"/>
  <c r="C165"/>
  <c r="H165" s="1"/>
  <c r="C166"/>
  <c r="C167"/>
  <c r="C168"/>
  <c r="C169"/>
  <c r="H169" s="1"/>
  <c r="C170"/>
  <c r="C171"/>
  <c r="H171" s="1"/>
  <c r="C172"/>
  <c r="H172" s="1"/>
  <c r="C173"/>
  <c r="H173" s="1"/>
  <c r="C174"/>
  <c r="C175"/>
  <c r="H175" s="1"/>
  <c r="C176"/>
  <c r="C177"/>
  <c r="H177" s="1"/>
  <c r="C178"/>
  <c r="C179"/>
  <c r="H179" s="1"/>
  <c r="C180"/>
  <c r="C181"/>
  <c r="H181" s="1"/>
  <c r="C162"/>
  <c r="C143"/>
  <c r="H143" s="1"/>
  <c r="C144"/>
  <c r="C145"/>
  <c r="H145" s="1"/>
  <c r="C146"/>
  <c r="C147"/>
  <c r="H147" s="1"/>
  <c r="C148"/>
  <c r="C149"/>
  <c r="H149" s="1"/>
  <c r="C150"/>
  <c r="C151"/>
  <c r="H151" s="1"/>
  <c r="C152"/>
  <c r="C153"/>
  <c r="H153" s="1"/>
  <c r="C154"/>
  <c r="C155"/>
  <c r="H155" s="1"/>
  <c r="C156"/>
  <c r="C157"/>
  <c r="H157" s="1"/>
  <c r="C158"/>
  <c r="C159"/>
  <c r="H159" s="1"/>
  <c r="C160"/>
  <c r="C161"/>
  <c r="H161" s="1"/>
  <c r="C142"/>
  <c r="C123"/>
  <c r="H123" s="1"/>
  <c r="C124"/>
  <c r="H124" s="1"/>
  <c r="C125"/>
  <c r="H125" s="1"/>
  <c r="C126"/>
  <c r="H126" s="1"/>
  <c r="C127"/>
  <c r="H127" s="1"/>
  <c r="C128"/>
  <c r="H128" s="1"/>
  <c r="C129"/>
  <c r="H129" s="1"/>
  <c r="C130"/>
  <c r="C131"/>
  <c r="H131" s="1"/>
  <c r="C132"/>
  <c r="H132" s="1"/>
  <c r="C133"/>
  <c r="H133" s="1"/>
  <c r="C134"/>
  <c r="C135"/>
  <c r="H135" s="1"/>
  <c r="C136"/>
  <c r="C137"/>
  <c r="H137" s="1"/>
  <c r="C138"/>
  <c r="C139"/>
  <c r="H139" s="1"/>
  <c r="C140"/>
  <c r="C141"/>
  <c r="H141" s="1"/>
  <c r="C122"/>
  <c r="H122" s="1"/>
  <c r="C103"/>
  <c r="H103" s="1"/>
  <c r="C104"/>
  <c r="C105"/>
  <c r="H105" s="1"/>
  <c r="C106"/>
  <c r="C107"/>
  <c r="H107" s="1"/>
  <c r="C108"/>
  <c r="H108" s="1"/>
  <c r="C109"/>
  <c r="H109" s="1"/>
  <c r="C110"/>
  <c r="H110" s="1"/>
  <c r="C111"/>
  <c r="C112"/>
  <c r="C113"/>
  <c r="C114"/>
  <c r="H114" s="1"/>
  <c r="C115"/>
  <c r="H115" s="1"/>
  <c r="C116"/>
  <c r="C117"/>
  <c r="H117" s="1"/>
  <c r="C118"/>
  <c r="H118" s="1"/>
  <c r="C119"/>
  <c r="C120"/>
  <c r="G120" s="1"/>
  <c r="C121"/>
  <c r="C102"/>
  <c r="C83"/>
  <c r="C84"/>
  <c r="H84" s="1"/>
  <c r="C85"/>
  <c r="H85" s="1"/>
  <c r="C86"/>
  <c r="H86" s="1"/>
  <c r="C87"/>
  <c r="C88"/>
  <c r="C89"/>
  <c r="H89" s="1"/>
  <c r="C90"/>
  <c r="G90" s="1"/>
  <c r="C91"/>
  <c r="H91" s="1"/>
  <c r="C92"/>
  <c r="C93"/>
  <c r="H93" s="1"/>
  <c r="C94"/>
  <c r="C95"/>
  <c r="H95" s="1"/>
  <c r="C96"/>
  <c r="C97"/>
  <c r="H97" s="1"/>
  <c r="C98"/>
  <c r="C99"/>
  <c r="H99" s="1"/>
  <c r="C100"/>
  <c r="H100" s="1"/>
  <c r="C101"/>
  <c r="H101" s="1"/>
  <c r="C82"/>
  <c r="C63"/>
  <c r="H63" s="1"/>
  <c r="C64"/>
  <c r="C65"/>
  <c r="C66"/>
  <c r="C67"/>
  <c r="H67" s="1"/>
  <c r="C68"/>
  <c r="H68" s="1"/>
  <c r="C69"/>
  <c r="H69" s="1"/>
  <c r="C70"/>
  <c r="C71"/>
  <c r="H71" s="1"/>
  <c r="C72"/>
  <c r="C73"/>
  <c r="H73" s="1"/>
  <c r="C74"/>
  <c r="C75"/>
  <c r="H75" s="1"/>
  <c r="C76"/>
  <c r="H76" s="1"/>
  <c r="C77"/>
  <c r="H77" s="1"/>
  <c r="C78"/>
  <c r="H78" s="1"/>
  <c r="C79"/>
  <c r="H79" s="1"/>
  <c r="C80"/>
  <c r="C81"/>
  <c r="H81" s="1"/>
  <c r="C62"/>
  <c r="C43"/>
  <c r="H43" s="1"/>
  <c r="C44"/>
  <c r="C45"/>
  <c r="H45" s="1"/>
  <c r="C46"/>
  <c r="C47"/>
  <c r="H47" s="1"/>
  <c r="C48"/>
  <c r="C49"/>
  <c r="H49" s="1"/>
  <c r="C50"/>
  <c r="C51"/>
  <c r="H51" s="1"/>
  <c r="C52"/>
  <c r="C53"/>
  <c r="H53" s="1"/>
  <c r="C54"/>
  <c r="H54" s="1"/>
  <c r="C55"/>
  <c r="H55" s="1"/>
  <c r="C56"/>
  <c r="C57"/>
  <c r="H57" s="1"/>
  <c r="C58"/>
  <c r="C59"/>
  <c r="H59" s="1"/>
  <c r="C60"/>
  <c r="H60" s="1"/>
  <c r="C61"/>
  <c r="H61" s="1"/>
  <c r="C42"/>
  <c r="G207"/>
  <c r="G208"/>
  <c r="G193"/>
  <c r="G114"/>
  <c r="C23"/>
  <c r="H23" s="1"/>
  <c r="C24"/>
  <c r="H24" s="1"/>
  <c r="C25"/>
  <c r="C26"/>
  <c r="H26" s="1"/>
  <c r="C27"/>
  <c r="H27" s="1"/>
  <c r="C28"/>
  <c r="H28" s="1"/>
  <c r="C29"/>
  <c r="H29" s="1"/>
  <c r="C30"/>
  <c r="H30" s="1"/>
  <c r="C31"/>
  <c r="H31" s="1"/>
  <c r="C32"/>
  <c r="C33"/>
  <c r="H33" s="1"/>
  <c r="C34"/>
  <c r="H34" s="1"/>
  <c r="C35"/>
  <c r="H35" s="1"/>
  <c r="C36"/>
  <c r="C37"/>
  <c r="H37" s="1"/>
  <c r="C38"/>
  <c r="H38" s="1"/>
  <c r="C39"/>
  <c r="H39" s="1"/>
  <c r="C40"/>
  <c r="C41"/>
  <c r="H41" s="1"/>
  <c r="C22"/>
  <c r="H22" s="1"/>
  <c r="C4"/>
  <c r="H4" s="1"/>
  <c r="C5"/>
  <c r="H5" s="1"/>
  <c r="C6"/>
  <c r="H6" s="1"/>
  <c r="C7"/>
  <c r="H7" s="1"/>
  <c r="C8"/>
  <c r="C9"/>
  <c r="C10"/>
  <c r="C11"/>
  <c r="C12"/>
  <c r="C13"/>
  <c r="C14"/>
  <c r="C15"/>
  <c r="C16"/>
  <c r="C17"/>
  <c r="C18"/>
  <c r="C19"/>
  <c r="C20"/>
  <c r="C21"/>
  <c r="C3"/>
  <c r="G83" l="1"/>
  <c r="H83"/>
  <c r="G9"/>
  <c r="H9"/>
  <c r="G44"/>
  <c r="H44"/>
  <c r="G148"/>
  <c r="H148"/>
  <c r="G18"/>
  <c r="H18"/>
  <c r="G25"/>
  <c r="H25"/>
  <c r="G11"/>
  <c r="H11"/>
  <c r="G134"/>
  <c r="H134"/>
  <c r="G158"/>
  <c r="H158"/>
  <c r="G150"/>
  <c r="H150"/>
  <c r="G162"/>
  <c r="H162"/>
  <c r="G174"/>
  <c r="H174"/>
  <c r="G166"/>
  <c r="H166"/>
  <c r="G198"/>
  <c r="H198"/>
  <c r="G190"/>
  <c r="H190"/>
  <c r="G202"/>
  <c r="H202"/>
  <c r="G20"/>
  <c r="H20"/>
  <c r="G12"/>
  <c r="H12"/>
  <c r="G87"/>
  <c r="H87"/>
  <c r="G119"/>
  <c r="H119"/>
  <c r="G111"/>
  <c r="H111"/>
  <c r="G167"/>
  <c r="H167"/>
  <c r="G199"/>
  <c r="H199"/>
  <c r="G191"/>
  <c r="H191"/>
  <c r="G16"/>
  <c r="H16"/>
  <c r="G163"/>
  <c r="H163"/>
  <c r="G203"/>
  <c r="H203"/>
  <c r="G40"/>
  <c r="H40"/>
  <c r="G92"/>
  <c r="H92"/>
  <c r="G116"/>
  <c r="H116"/>
  <c r="G156"/>
  <c r="H156"/>
  <c r="G180"/>
  <c r="H180"/>
  <c r="G19"/>
  <c r="H19"/>
  <c r="G46"/>
  <c r="H46"/>
  <c r="G82"/>
  <c r="H82"/>
  <c r="G21"/>
  <c r="H21"/>
  <c r="G13"/>
  <c r="H13"/>
  <c r="G36"/>
  <c r="H36"/>
  <c r="G48"/>
  <c r="H48"/>
  <c r="G72"/>
  <c r="H72"/>
  <c r="G96"/>
  <c r="H96"/>
  <c r="G88"/>
  <c r="H88"/>
  <c r="G112"/>
  <c r="H112"/>
  <c r="G152"/>
  <c r="H152"/>
  <c r="G176"/>
  <c r="H176"/>
  <c r="G200"/>
  <c r="H200"/>
  <c r="G192"/>
  <c r="H192"/>
  <c r="G121"/>
  <c r="H121"/>
  <c r="G113"/>
  <c r="H113"/>
  <c r="G201"/>
  <c r="H201"/>
  <c r="G8"/>
  <c r="H8"/>
  <c r="G17"/>
  <c r="H17"/>
  <c r="G32"/>
  <c r="H32"/>
  <c r="G52"/>
  <c r="H52"/>
  <c r="G140"/>
  <c r="H140"/>
  <c r="G10"/>
  <c r="H10"/>
  <c r="G205"/>
  <c r="H205"/>
  <c r="G70"/>
  <c r="H70"/>
  <c r="G94"/>
  <c r="H94"/>
  <c r="G56"/>
  <c r="H56"/>
  <c r="G80"/>
  <c r="H80"/>
  <c r="G64"/>
  <c r="H64"/>
  <c r="G104"/>
  <c r="H104"/>
  <c r="G136"/>
  <c r="H136"/>
  <c r="G160"/>
  <c r="H160"/>
  <c r="G144"/>
  <c r="H144"/>
  <c r="G168"/>
  <c r="H168"/>
  <c r="G184"/>
  <c r="H184"/>
  <c r="G14"/>
  <c r="H14"/>
  <c r="G15"/>
  <c r="H15"/>
  <c r="G58"/>
  <c r="H58"/>
  <c r="G50"/>
  <c r="H50"/>
  <c r="G62"/>
  <c r="H62"/>
  <c r="G74"/>
  <c r="H74"/>
  <c r="G66"/>
  <c r="H66"/>
  <c r="G98"/>
  <c r="H98"/>
  <c r="G102"/>
  <c r="H102"/>
  <c r="G106"/>
  <c r="H106"/>
  <c r="G138"/>
  <c r="H138"/>
  <c r="G130"/>
  <c r="H130"/>
  <c r="G142"/>
  <c r="H142"/>
  <c r="G154"/>
  <c r="H154"/>
  <c r="G146"/>
  <c r="H146"/>
  <c r="G178"/>
  <c r="H178"/>
  <c r="G170"/>
  <c r="H170"/>
  <c r="G182"/>
  <c r="H182"/>
  <c r="G194"/>
  <c r="H194"/>
  <c r="G186"/>
  <c r="H186"/>
  <c r="I3"/>
  <c r="H3"/>
  <c r="G43"/>
  <c r="I43"/>
  <c r="I99"/>
  <c r="I115"/>
  <c r="G123"/>
  <c r="I123"/>
  <c r="E171"/>
  <c r="I171"/>
  <c r="H219"/>
  <c r="I219"/>
  <c r="I60"/>
  <c r="I100"/>
  <c r="I108"/>
  <c r="I124"/>
  <c r="I172"/>
  <c r="I164"/>
  <c r="I196"/>
  <c r="I204"/>
  <c r="G38"/>
  <c r="I38"/>
  <c r="G61"/>
  <c r="I61"/>
  <c r="I101"/>
  <c r="E109"/>
  <c r="I109"/>
  <c r="I149"/>
  <c r="I221"/>
  <c r="H221"/>
  <c r="I54"/>
  <c r="I82"/>
  <c r="I122"/>
  <c r="I162"/>
  <c r="I206"/>
  <c r="I40"/>
  <c r="I32"/>
  <c r="I24"/>
  <c r="G55"/>
  <c r="I55"/>
  <c r="G47"/>
  <c r="I47"/>
  <c r="G79"/>
  <c r="I79"/>
  <c r="G71"/>
  <c r="I71"/>
  <c r="G63"/>
  <c r="I63"/>
  <c r="I95"/>
  <c r="I87"/>
  <c r="I119"/>
  <c r="I111"/>
  <c r="E103"/>
  <c r="I103"/>
  <c r="I135"/>
  <c r="G127"/>
  <c r="I127"/>
  <c r="G159"/>
  <c r="I159"/>
  <c r="G151"/>
  <c r="I151"/>
  <c r="I143"/>
  <c r="E175"/>
  <c r="I175"/>
  <c r="I167"/>
  <c r="I199"/>
  <c r="I191"/>
  <c r="I183"/>
  <c r="G215"/>
  <c r="I215"/>
  <c r="H215"/>
  <c r="I207"/>
  <c r="G115"/>
  <c r="G122"/>
  <c r="G124"/>
  <c r="G172"/>
  <c r="G51"/>
  <c r="I51"/>
  <c r="I83"/>
  <c r="I139"/>
  <c r="I147"/>
  <c r="I195"/>
  <c r="I211"/>
  <c r="H211"/>
  <c r="I76"/>
  <c r="I84"/>
  <c r="I156"/>
  <c r="I188"/>
  <c r="I53"/>
  <c r="G77"/>
  <c r="I77"/>
  <c r="I85"/>
  <c r="I133"/>
  <c r="E181"/>
  <c r="I181"/>
  <c r="I197"/>
  <c r="H213"/>
  <c r="I213"/>
  <c r="G39"/>
  <c r="I39"/>
  <c r="I78"/>
  <c r="I118"/>
  <c r="I126"/>
  <c r="I166"/>
  <c r="E214"/>
  <c r="H214"/>
  <c r="I214"/>
  <c r="G41"/>
  <c r="I41"/>
  <c r="G33"/>
  <c r="I33"/>
  <c r="I25"/>
  <c r="I56"/>
  <c r="I48"/>
  <c r="I80"/>
  <c r="I72"/>
  <c r="I64"/>
  <c r="I96"/>
  <c r="I88"/>
  <c r="I120"/>
  <c r="H120"/>
  <c r="I112"/>
  <c r="I104"/>
  <c r="I136"/>
  <c r="I128"/>
  <c r="I160"/>
  <c r="I152"/>
  <c r="I144"/>
  <c r="I176"/>
  <c r="I168"/>
  <c r="I200"/>
  <c r="I192"/>
  <c r="I184"/>
  <c r="E216"/>
  <c r="I216"/>
  <c r="H216"/>
  <c r="I208"/>
  <c r="G219"/>
  <c r="G84"/>
  <c r="G126"/>
  <c r="G195"/>
  <c r="G204"/>
  <c r="I36"/>
  <c r="G59"/>
  <c r="I59"/>
  <c r="G75"/>
  <c r="I75"/>
  <c r="I91"/>
  <c r="E107"/>
  <c r="I107"/>
  <c r="G155"/>
  <c r="I155"/>
  <c r="I163"/>
  <c r="I187"/>
  <c r="E29"/>
  <c r="I29"/>
  <c r="I44"/>
  <c r="I92"/>
  <c r="I140"/>
  <c r="I148"/>
  <c r="E212"/>
  <c r="I212"/>
  <c r="H212"/>
  <c r="G30"/>
  <c r="I30"/>
  <c r="G45"/>
  <c r="I45"/>
  <c r="G69"/>
  <c r="I69"/>
  <c r="I117"/>
  <c r="G125"/>
  <c r="I125"/>
  <c r="E173"/>
  <c r="I173"/>
  <c r="I189"/>
  <c r="G31"/>
  <c r="I31"/>
  <c r="G42"/>
  <c r="I42"/>
  <c r="H42"/>
  <c r="I70"/>
  <c r="I86"/>
  <c r="I134"/>
  <c r="I150"/>
  <c r="I198"/>
  <c r="I202"/>
  <c r="G34"/>
  <c r="I34"/>
  <c r="I26"/>
  <c r="G57"/>
  <c r="I57"/>
  <c r="G49"/>
  <c r="I49"/>
  <c r="G81"/>
  <c r="I81"/>
  <c r="G73"/>
  <c r="I73"/>
  <c r="G65"/>
  <c r="I65"/>
  <c r="H65"/>
  <c r="I97"/>
  <c r="I89"/>
  <c r="I121"/>
  <c r="I113"/>
  <c r="E105"/>
  <c r="I105"/>
  <c r="I137"/>
  <c r="I129"/>
  <c r="G161"/>
  <c r="I161"/>
  <c r="G153"/>
  <c r="I153"/>
  <c r="I145"/>
  <c r="E177"/>
  <c r="I177"/>
  <c r="I169"/>
  <c r="I201"/>
  <c r="I193"/>
  <c r="I185"/>
  <c r="I217"/>
  <c r="H217"/>
  <c r="I209"/>
  <c r="G76"/>
  <c r="G85"/>
  <c r="G117"/>
  <c r="G164"/>
  <c r="G196"/>
  <c r="I28"/>
  <c r="G67"/>
  <c r="I67"/>
  <c r="I131"/>
  <c r="E179"/>
  <c r="I179"/>
  <c r="I203"/>
  <c r="G37"/>
  <c r="I37"/>
  <c r="I52"/>
  <c r="I68"/>
  <c r="I116"/>
  <c r="I132"/>
  <c r="I180"/>
  <c r="E220"/>
  <c r="I220"/>
  <c r="H220"/>
  <c r="I93"/>
  <c r="I141"/>
  <c r="G157"/>
  <c r="I157"/>
  <c r="I165"/>
  <c r="I205"/>
  <c r="G23"/>
  <c r="I23"/>
  <c r="I46"/>
  <c r="I94"/>
  <c r="I110"/>
  <c r="I158"/>
  <c r="I174"/>
  <c r="I190"/>
  <c r="G35"/>
  <c r="I35"/>
  <c r="G27"/>
  <c r="I27"/>
  <c r="I58"/>
  <c r="I50"/>
  <c r="I62"/>
  <c r="I74"/>
  <c r="I66"/>
  <c r="I98"/>
  <c r="I90"/>
  <c r="H90"/>
  <c r="I102"/>
  <c r="I114"/>
  <c r="I106"/>
  <c r="I138"/>
  <c r="I130"/>
  <c r="I142"/>
  <c r="I154"/>
  <c r="I146"/>
  <c r="I178"/>
  <c r="I170"/>
  <c r="I182"/>
  <c r="I194"/>
  <c r="I186"/>
  <c r="E218"/>
  <c r="I218"/>
  <c r="H218"/>
  <c r="E210"/>
  <c r="I210"/>
  <c r="G60"/>
  <c r="G211"/>
  <c r="G54"/>
  <c r="G78"/>
  <c r="G100"/>
  <c r="G86"/>
  <c r="G118"/>
  <c r="G108"/>
  <c r="G132"/>
  <c r="G165"/>
  <c r="G197"/>
  <c r="G188"/>
  <c r="G206"/>
  <c r="E22"/>
  <c r="I22"/>
  <c r="I21"/>
  <c r="I19"/>
  <c r="I17"/>
  <c r="I15"/>
  <c r="I13"/>
  <c r="I11"/>
  <c r="I9"/>
  <c r="I7"/>
  <c r="I5"/>
  <c r="I20"/>
  <c r="I18"/>
  <c r="I16"/>
  <c r="I14"/>
  <c r="I12"/>
  <c r="I10"/>
  <c r="I8"/>
  <c r="E6"/>
  <c r="I6"/>
  <c r="I4"/>
  <c r="E3"/>
  <c r="F101"/>
  <c r="E101"/>
  <c r="F99"/>
  <c r="E99"/>
  <c r="F97"/>
  <c r="E97"/>
  <c r="F95"/>
  <c r="E95"/>
  <c r="F93"/>
  <c r="E93"/>
  <c r="F91"/>
  <c r="E91"/>
  <c r="F89"/>
  <c r="E89"/>
  <c r="F87"/>
  <c r="E87"/>
  <c r="F85"/>
  <c r="E85"/>
  <c r="F83"/>
  <c r="E83"/>
  <c r="F121"/>
  <c r="E121"/>
  <c r="F119"/>
  <c r="E119"/>
  <c r="F117"/>
  <c r="E117"/>
  <c r="F115"/>
  <c r="E115"/>
  <c r="F113"/>
  <c r="E113"/>
  <c r="F111"/>
  <c r="E111"/>
  <c r="F141"/>
  <c r="E141"/>
  <c r="F139"/>
  <c r="E139"/>
  <c r="F137"/>
  <c r="E137"/>
  <c r="F135"/>
  <c r="E135"/>
  <c r="F133"/>
  <c r="E133"/>
  <c r="F131"/>
  <c r="E131"/>
  <c r="F129"/>
  <c r="E129"/>
  <c r="F127"/>
  <c r="E127"/>
  <c r="F125"/>
  <c r="E125"/>
  <c r="F123"/>
  <c r="E123"/>
  <c r="F161"/>
  <c r="E161"/>
  <c r="F159"/>
  <c r="E159"/>
  <c r="F157"/>
  <c r="E157"/>
  <c r="F155"/>
  <c r="E155"/>
  <c r="F153"/>
  <c r="E153"/>
  <c r="F151"/>
  <c r="E151"/>
  <c r="F149"/>
  <c r="E149"/>
  <c r="F147"/>
  <c r="E147"/>
  <c r="F145"/>
  <c r="E145"/>
  <c r="F143"/>
  <c r="E143"/>
  <c r="F169"/>
  <c r="E169"/>
  <c r="F167"/>
  <c r="E167"/>
  <c r="F165"/>
  <c r="E165"/>
  <c r="F163"/>
  <c r="E163"/>
  <c r="F201"/>
  <c r="E201"/>
  <c r="F199"/>
  <c r="E199"/>
  <c r="F197"/>
  <c r="E197"/>
  <c r="F195"/>
  <c r="E195"/>
  <c r="F193"/>
  <c r="E193"/>
  <c r="F191"/>
  <c r="E191"/>
  <c r="F189"/>
  <c r="E189"/>
  <c r="F187"/>
  <c r="E187"/>
  <c r="F185"/>
  <c r="E185"/>
  <c r="F183"/>
  <c r="E183"/>
  <c r="F221"/>
  <c r="E221"/>
  <c r="F219"/>
  <c r="E219"/>
  <c r="F217"/>
  <c r="E217"/>
  <c r="F215"/>
  <c r="E215"/>
  <c r="F213"/>
  <c r="E213"/>
  <c r="F211"/>
  <c r="E211"/>
  <c r="F209"/>
  <c r="E209"/>
  <c r="F207"/>
  <c r="E207"/>
  <c r="F205"/>
  <c r="E205"/>
  <c r="F203"/>
  <c r="E203"/>
  <c r="F82"/>
  <c r="E82"/>
  <c r="F100"/>
  <c r="E100"/>
  <c r="F98"/>
  <c r="E98"/>
  <c r="F96"/>
  <c r="E96"/>
  <c r="F94"/>
  <c r="E94"/>
  <c r="F92"/>
  <c r="E92"/>
  <c r="F90"/>
  <c r="E90"/>
  <c r="F88"/>
  <c r="E88"/>
  <c r="F86"/>
  <c r="E86"/>
  <c r="F84"/>
  <c r="E84"/>
  <c r="F102"/>
  <c r="E102"/>
  <c r="F120"/>
  <c r="E120"/>
  <c r="F118"/>
  <c r="E118"/>
  <c r="F116"/>
  <c r="E116"/>
  <c r="F114"/>
  <c r="E114"/>
  <c r="F112"/>
  <c r="E112"/>
  <c r="F110"/>
  <c r="E110"/>
  <c r="F108"/>
  <c r="E108"/>
  <c r="F106"/>
  <c r="E106"/>
  <c r="F104"/>
  <c r="E104"/>
  <c r="F122"/>
  <c r="E122"/>
  <c r="F140"/>
  <c r="E140"/>
  <c r="F138"/>
  <c r="E138"/>
  <c r="F136"/>
  <c r="E136"/>
  <c r="F134"/>
  <c r="E134"/>
  <c r="F132"/>
  <c r="E132"/>
  <c r="F130"/>
  <c r="E130"/>
  <c r="F128"/>
  <c r="E128"/>
  <c r="F126"/>
  <c r="E126"/>
  <c r="F124"/>
  <c r="E124"/>
  <c r="F142"/>
  <c r="E142"/>
  <c r="F160"/>
  <c r="E160"/>
  <c r="F158"/>
  <c r="E158"/>
  <c r="F156"/>
  <c r="E156"/>
  <c r="F154"/>
  <c r="E154"/>
  <c r="F152"/>
  <c r="E152"/>
  <c r="F150"/>
  <c r="E150"/>
  <c r="F148"/>
  <c r="E148"/>
  <c r="F146"/>
  <c r="E146"/>
  <c r="F144"/>
  <c r="E144"/>
  <c r="F162"/>
  <c r="E162"/>
  <c r="F180"/>
  <c r="E180"/>
  <c r="F178"/>
  <c r="E178"/>
  <c r="F176"/>
  <c r="E176"/>
  <c r="F174"/>
  <c r="E174"/>
  <c r="F172"/>
  <c r="E172"/>
  <c r="F170"/>
  <c r="E170"/>
  <c r="F168"/>
  <c r="E168"/>
  <c r="F166"/>
  <c r="E166"/>
  <c r="F164"/>
  <c r="E164"/>
  <c r="F182"/>
  <c r="E182"/>
  <c r="F200"/>
  <c r="E200"/>
  <c r="F198"/>
  <c r="E198"/>
  <c r="F196"/>
  <c r="E196"/>
  <c r="F194"/>
  <c r="E194"/>
  <c r="F192"/>
  <c r="E192"/>
  <c r="F190"/>
  <c r="E190"/>
  <c r="F188"/>
  <c r="E188"/>
  <c r="F186"/>
  <c r="E186"/>
  <c r="F184"/>
  <c r="E184"/>
  <c r="F202"/>
  <c r="E202"/>
  <c r="F208"/>
  <c r="E208"/>
  <c r="F206"/>
  <c r="E206"/>
  <c r="F204"/>
  <c r="E204"/>
  <c r="G101"/>
  <c r="G99"/>
  <c r="G97"/>
  <c r="G95"/>
  <c r="G93"/>
  <c r="G91"/>
  <c r="G141"/>
  <c r="G139"/>
  <c r="G137"/>
  <c r="G135"/>
  <c r="G133"/>
  <c r="G131"/>
  <c r="G129"/>
  <c r="G147"/>
  <c r="G145"/>
  <c r="G143"/>
  <c r="G187"/>
  <c r="G185"/>
  <c r="G183"/>
  <c r="G221"/>
  <c r="G217"/>
  <c r="G213"/>
  <c r="F81"/>
  <c r="E81"/>
  <c r="F79"/>
  <c r="E79"/>
  <c r="F77"/>
  <c r="E77"/>
  <c r="F75"/>
  <c r="E75"/>
  <c r="F73"/>
  <c r="E73"/>
  <c r="F71"/>
  <c r="E71"/>
  <c r="F69"/>
  <c r="E69"/>
  <c r="F67"/>
  <c r="E67"/>
  <c r="F65"/>
  <c r="E65"/>
  <c r="F63"/>
  <c r="E63"/>
  <c r="F80"/>
  <c r="E80"/>
  <c r="F78"/>
  <c r="E78"/>
  <c r="F76"/>
  <c r="E76"/>
  <c r="F74"/>
  <c r="E74"/>
  <c r="F72"/>
  <c r="E72"/>
  <c r="F70"/>
  <c r="E70"/>
  <c r="F68"/>
  <c r="E68"/>
  <c r="F66"/>
  <c r="E66"/>
  <c r="F64"/>
  <c r="E64"/>
  <c r="F62"/>
  <c r="E62"/>
  <c r="F61"/>
  <c r="E61"/>
  <c r="F59"/>
  <c r="E59"/>
  <c r="F57"/>
  <c r="E57"/>
  <c r="F55"/>
  <c r="E55"/>
  <c r="F53"/>
  <c r="E53"/>
  <c r="F51"/>
  <c r="E51"/>
  <c r="F49"/>
  <c r="E49"/>
  <c r="F47"/>
  <c r="E47"/>
  <c r="F45"/>
  <c r="E45"/>
  <c r="F43"/>
  <c r="E43"/>
  <c r="F60"/>
  <c r="E60"/>
  <c r="F58"/>
  <c r="E58"/>
  <c r="F56"/>
  <c r="E56"/>
  <c r="F54"/>
  <c r="E54"/>
  <c r="F52"/>
  <c r="E52"/>
  <c r="F50"/>
  <c r="E50"/>
  <c r="F48"/>
  <c r="E48"/>
  <c r="F46"/>
  <c r="E46"/>
  <c r="F44"/>
  <c r="E44"/>
  <c r="F42"/>
  <c r="E42"/>
  <c r="F40"/>
  <c r="E40"/>
  <c r="F38"/>
  <c r="E38"/>
  <c r="F36"/>
  <c r="E36"/>
  <c r="F34"/>
  <c r="E34"/>
  <c r="F32"/>
  <c r="E32"/>
  <c r="F30"/>
  <c r="E30"/>
  <c r="F28"/>
  <c r="E28"/>
  <c r="F26"/>
  <c r="E26"/>
  <c r="F24"/>
  <c r="E24"/>
  <c r="F41"/>
  <c r="E41"/>
  <c r="F39"/>
  <c r="E39"/>
  <c r="F37"/>
  <c r="E37"/>
  <c r="F35"/>
  <c r="E35"/>
  <c r="F33"/>
  <c r="E33"/>
  <c r="F31"/>
  <c r="E31"/>
  <c r="F27"/>
  <c r="E27"/>
  <c r="F25"/>
  <c r="E25"/>
  <c r="F23"/>
  <c r="E23"/>
  <c r="G28"/>
  <c r="G26"/>
  <c r="G24"/>
  <c r="F21"/>
  <c r="E21"/>
  <c r="F19"/>
  <c r="E19"/>
  <c r="F17"/>
  <c r="E17"/>
  <c r="F15"/>
  <c r="E15"/>
  <c r="F13"/>
  <c r="E13"/>
  <c r="F11"/>
  <c r="E11"/>
  <c r="F9"/>
  <c r="E9"/>
  <c r="F20"/>
  <c r="E20"/>
  <c r="F18"/>
  <c r="E18"/>
  <c r="F16"/>
  <c r="E16"/>
  <c r="F14"/>
  <c r="E14"/>
  <c r="F12"/>
  <c r="E12"/>
  <c r="F10"/>
  <c r="E10"/>
  <c r="F8"/>
  <c r="E8"/>
  <c r="F7"/>
  <c r="E7"/>
  <c r="F5"/>
  <c r="E5"/>
  <c r="F4"/>
  <c r="E4"/>
  <c r="G22"/>
  <c r="F22"/>
  <c r="F109"/>
  <c r="F107"/>
  <c r="F105"/>
  <c r="F103"/>
  <c r="F181"/>
  <c r="F179"/>
  <c r="F177"/>
  <c r="F175"/>
  <c r="F173"/>
  <c r="F171"/>
  <c r="F6"/>
  <c r="F29"/>
  <c r="F220"/>
  <c r="F218"/>
  <c r="F216"/>
  <c r="F214"/>
  <c r="F212"/>
  <c r="F210"/>
  <c r="G7"/>
  <c r="G5"/>
  <c r="G4"/>
  <c r="F3"/>
  <c r="G220"/>
  <c r="G218"/>
  <c r="G216"/>
  <c r="G214"/>
  <c r="G212"/>
  <c r="G210"/>
  <c r="G181"/>
  <c r="G179"/>
  <c r="G177"/>
  <c r="G175"/>
  <c r="G173"/>
  <c r="G171"/>
  <c r="G109"/>
  <c r="G107"/>
  <c r="G105"/>
  <c r="G103"/>
  <c r="G29"/>
  <c r="G3"/>
  <c r="D2" l="1"/>
  <c r="B2"/>
  <c r="B29" s="1"/>
  <c r="A29"/>
  <c r="BO40" i="27"/>
  <c r="BO20" i="28" s="1"/>
  <c r="BZ40" i="27"/>
  <c r="BZ20" i="28" s="1"/>
  <c r="CY40" i="27"/>
  <c r="CY20" i="28" s="1"/>
  <c r="BO40" i="26"/>
  <c r="BO20" i="27" s="1"/>
  <c r="BZ40" i="26"/>
  <c r="CD40" s="1"/>
  <c r="CY40"/>
  <c r="CY20" i="27" s="1"/>
  <c r="BO40" i="25"/>
  <c r="BZ40"/>
  <c r="BZ20" i="26" s="1"/>
  <c r="CY40" i="25"/>
  <c r="CY20" i="26" s="1"/>
  <c r="BO40" i="24"/>
  <c r="BO20" i="25" s="1"/>
  <c r="BZ40" i="24"/>
  <c r="CD40" s="1"/>
  <c r="CY40"/>
  <c r="CY20" i="25" s="1"/>
  <c r="BO40" i="23"/>
  <c r="BP40" s="1"/>
  <c r="BZ40"/>
  <c r="CD40" s="1"/>
  <c r="CD20" i="24" s="1"/>
  <c r="CY40" i="23"/>
  <c r="CY20" i="24" s="1"/>
  <c r="BO40" i="21"/>
  <c r="BO20" i="23" s="1"/>
  <c r="BZ40" i="21"/>
  <c r="CD40" s="1"/>
  <c r="CJ40" s="1"/>
  <c r="CJ20" i="23" s="1"/>
  <c r="CY40" i="21"/>
  <c r="CY20" i="23" s="1"/>
  <c r="BO40" i="20"/>
  <c r="BZ40"/>
  <c r="CF40" s="1"/>
  <c r="CF20" i="21" s="1"/>
  <c r="CY40" i="20"/>
  <c r="CY20" i="21" s="1"/>
  <c r="BO40" i="19"/>
  <c r="BO20" i="20" s="1"/>
  <c r="BZ40" i="19"/>
  <c r="CD40" s="1"/>
  <c r="CJ40" s="1"/>
  <c r="CY40"/>
  <c r="CY20" i="20" s="1"/>
  <c r="BO40" i="11"/>
  <c r="BP40" s="1"/>
  <c r="BS40" s="1"/>
  <c r="BZ40"/>
  <c r="CC40" s="1"/>
  <c r="CY40"/>
  <c r="CY20" i="19" s="1"/>
  <c r="CY21" i="28"/>
  <c r="CY21" i="27"/>
  <c r="CY21" i="26"/>
  <c r="CY21" i="25"/>
  <c r="CY21" i="24"/>
  <c r="CY21" i="23"/>
  <c r="CY21" i="21"/>
  <c r="CY21" i="20"/>
  <c r="CY21" i="19"/>
  <c r="CY21" i="11"/>
  <c r="CY39" i="27"/>
  <c r="BZ39"/>
  <c r="CC39" s="1"/>
  <c r="CI39" s="1"/>
  <c r="BO39"/>
  <c r="BR39" s="1"/>
  <c r="BU39" s="1"/>
  <c r="CY38"/>
  <c r="BZ38"/>
  <c r="CO38" s="1"/>
  <c r="BO38"/>
  <c r="BQ38" s="1"/>
  <c r="BT38" s="1"/>
  <c r="CY37"/>
  <c r="BZ37"/>
  <c r="CF37" s="1"/>
  <c r="CL37" s="1"/>
  <c r="BO37"/>
  <c r="BP37" s="1"/>
  <c r="BS37" s="1"/>
  <c r="CY36"/>
  <c r="BZ36"/>
  <c r="CO36" s="1"/>
  <c r="BO36"/>
  <c r="BQ36" s="1"/>
  <c r="BT36" s="1"/>
  <c r="CY35"/>
  <c r="BZ35"/>
  <c r="CC35" s="1"/>
  <c r="CI35" s="1"/>
  <c r="BO35"/>
  <c r="BR35" s="1"/>
  <c r="BU35" s="1"/>
  <c r="CY34"/>
  <c r="BZ34"/>
  <c r="CO34" s="1"/>
  <c r="BO34"/>
  <c r="BQ34" s="1"/>
  <c r="BT34" s="1"/>
  <c r="CY33"/>
  <c r="BZ33"/>
  <c r="CC33" s="1"/>
  <c r="CI33" s="1"/>
  <c r="BO33"/>
  <c r="CY32"/>
  <c r="BZ32"/>
  <c r="CO32" s="1"/>
  <c r="BO32"/>
  <c r="BQ32" s="1"/>
  <c r="BT32" s="1"/>
  <c r="CY31"/>
  <c r="BZ31"/>
  <c r="CF31" s="1"/>
  <c r="CL31" s="1"/>
  <c r="BO31"/>
  <c r="BQ31" s="1"/>
  <c r="BT31" s="1"/>
  <c r="CY30"/>
  <c r="BZ30"/>
  <c r="CB30" s="1"/>
  <c r="CH30" s="1"/>
  <c r="BO30"/>
  <c r="BQ30" s="1"/>
  <c r="BT30" s="1"/>
  <c r="CY29"/>
  <c r="BZ29"/>
  <c r="CP29" s="1"/>
  <c r="BO29"/>
  <c r="BQ29" s="1"/>
  <c r="BT29" s="1"/>
  <c r="CY28"/>
  <c r="BZ28"/>
  <c r="CP28" s="1"/>
  <c r="BO28"/>
  <c r="BQ28" s="1"/>
  <c r="BT28" s="1"/>
  <c r="CY27"/>
  <c r="BZ27"/>
  <c r="CE27" s="1"/>
  <c r="CK27" s="1"/>
  <c r="BO27"/>
  <c r="BQ27" s="1"/>
  <c r="BT27" s="1"/>
  <c r="CY26"/>
  <c r="BZ26"/>
  <c r="CB26" s="1"/>
  <c r="CH26" s="1"/>
  <c r="BO26"/>
  <c r="BQ26" s="1"/>
  <c r="BT26" s="1"/>
  <c r="CY25"/>
  <c r="BZ25"/>
  <c r="CE25" s="1"/>
  <c r="CK25" s="1"/>
  <c r="BO25"/>
  <c r="BQ25" s="1"/>
  <c r="BT25" s="1"/>
  <c r="CY24"/>
  <c r="BZ24"/>
  <c r="CP24" s="1"/>
  <c r="BO24"/>
  <c r="BQ24" s="1"/>
  <c r="BT24" s="1"/>
  <c r="CY23"/>
  <c r="BZ23"/>
  <c r="CP23" s="1"/>
  <c r="BO23"/>
  <c r="BQ23" s="1"/>
  <c r="BT23" s="1"/>
  <c r="CY22"/>
  <c r="BZ22"/>
  <c r="CA22" s="1"/>
  <c r="CG22" s="1"/>
  <c r="BO22"/>
  <c r="BQ22" s="1"/>
  <c r="BT22" s="1"/>
  <c r="BZ21"/>
  <c r="CD21" s="1"/>
  <c r="CJ21" s="1"/>
  <c r="BX21"/>
  <c r="BO21"/>
  <c r="BQ21" s="1"/>
  <c r="BT21" s="1"/>
  <c r="CY39" i="26"/>
  <c r="BZ39"/>
  <c r="CC39" s="1"/>
  <c r="CI39" s="1"/>
  <c r="BO39"/>
  <c r="BR39" s="1"/>
  <c r="BU39" s="1"/>
  <c r="CY38"/>
  <c r="BZ38"/>
  <c r="CO38" s="1"/>
  <c r="BO38"/>
  <c r="CY37"/>
  <c r="BZ37"/>
  <c r="CF37" s="1"/>
  <c r="CL37" s="1"/>
  <c r="BO37"/>
  <c r="BR37" s="1"/>
  <c r="BU37" s="1"/>
  <c r="CY36"/>
  <c r="BZ36"/>
  <c r="CO36" s="1"/>
  <c r="BO36"/>
  <c r="CY35"/>
  <c r="BZ35"/>
  <c r="CB35" s="1"/>
  <c r="CH35" s="1"/>
  <c r="BO35"/>
  <c r="BR35" s="1"/>
  <c r="BU35" s="1"/>
  <c r="CY34"/>
  <c r="BZ34"/>
  <c r="CO34" s="1"/>
  <c r="BO34"/>
  <c r="CY33"/>
  <c r="BZ33"/>
  <c r="CO33" s="1"/>
  <c r="BO33"/>
  <c r="BR33" s="1"/>
  <c r="BU33" s="1"/>
  <c r="CY32"/>
  <c r="BZ32"/>
  <c r="CE32" s="1"/>
  <c r="CK32" s="1"/>
  <c r="BO32"/>
  <c r="BR32" s="1"/>
  <c r="BU32" s="1"/>
  <c r="CY31"/>
  <c r="BZ31"/>
  <c r="CF31" s="1"/>
  <c r="CL31" s="1"/>
  <c r="BO31"/>
  <c r="BQ31" s="1"/>
  <c r="BT31" s="1"/>
  <c r="CY30"/>
  <c r="BZ30"/>
  <c r="CF30" s="1"/>
  <c r="CL30" s="1"/>
  <c r="BO30"/>
  <c r="BR30" s="1"/>
  <c r="BU30" s="1"/>
  <c r="CY29"/>
  <c r="BZ29"/>
  <c r="CF29" s="1"/>
  <c r="CL29" s="1"/>
  <c r="BO29"/>
  <c r="BQ29" s="1"/>
  <c r="BT29" s="1"/>
  <c r="CY28"/>
  <c r="BZ28"/>
  <c r="CF28" s="1"/>
  <c r="CL28" s="1"/>
  <c r="BO28"/>
  <c r="BP28" s="1"/>
  <c r="BS28" s="1"/>
  <c r="CY27"/>
  <c r="BZ27"/>
  <c r="CC27" s="1"/>
  <c r="CI27" s="1"/>
  <c r="BO27"/>
  <c r="CY26"/>
  <c r="BZ26"/>
  <c r="CB26" s="1"/>
  <c r="CH26" s="1"/>
  <c r="BO26"/>
  <c r="BP26" s="1"/>
  <c r="BS26" s="1"/>
  <c r="CY25"/>
  <c r="BZ25"/>
  <c r="CE25" s="1"/>
  <c r="CK25" s="1"/>
  <c r="BO25"/>
  <c r="BQ25" s="1"/>
  <c r="BT25" s="1"/>
  <c r="CY24"/>
  <c r="BZ24"/>
  <c r="BO24"/>
  <c r="BR24" s="1"/>
  <c r="BU24" s="1"/>
  <c r="CY23"/>
  <c r="BZ23"/>
  <c r="CA23" s="1"/>
  <c r="CG23" s="1"/>
  <c r="BO23"/>
  <c r="BP23" s="1"/>
  <c r="BS23" s="1"/>
  <c r="CY22"/>
  <c r="BZ22"/>
  <c r="CO22" s="1"/>
  <c r="BO22"/>
  <c r="BQ22" s="1"/>
  <c r="BT22" s="1"/>
  <c r="BZ21"/>
  <c r="BX21"/>
  <c r="BO21"/>
  <c r="BQ21" s="1"/>
  <c r="BT21" s="1"/>
  <c r="CY39" i="25"/>
  <c r="BZ39"/>
  <c r="CF39" s="1"/>
  <c r="CL39" s="1"/>
  <c r="BO39"/>
  <c r="BP39" s="1"/>
  <c r="BS39" s="1"/>
  <c r="CY38"/>
  <c r="BZ38"/>
  <c r="CA38" s="1"/>
  <c r="CG38" s="1"/>
  <c r="BO38"/>
  <c r="CY37"/>
  <c r="BZ37"/>
  <c r="CP37" s="1"/>
  <c r="BO37"/>
  <c r="CY36"/>
  <c r="BZ36"/>
  <c r="CD36" s="1"/>
  <c r="CJ36" s="1"/>
  <c r="BO36"/>
  <c r="BQ36" s="1"/>
  <c r="BT36" s="1"/>
  <c r="CY35"/>
  <c r="BZ35"/>
  <c r="BO35"/>
  <c r="BR35" s="1"/>
  <c r="BU35" s="1"/>
  <c r="CY34"/>
  <c r="BZ34"/>
  <c r="CA34" s="1"/>
  <c r="CG34" s="1"/>
  <c r="BO34"/>
  <c r="CY33"/>
  <c r="BZ33"/>
  <c r="BO33"/>
  <c r="BQ33" s="1"/>
  <c r="BT33" s="1"/>
  <c r="CY32"/>
  <c r="BZ32"/>
  <c r="CP32" s="1"/>
  <c r="BO32"/>
  <c r="BQ32" s="1"/>
  <c r="BT32" s="1"/>
  <c r="CY31"/>
  <c r="BZ31"/>
  <c r="CO31" s="1"/>
  <c r="BO31"/>
  <c r="CY30"/>
  <c r="BZ30"/>
  <c r="CD30" s="1"/>
  <c r="CJ30" s="1"/>
  <c r="BO30"/>
  <c r="BQ30" s="1"/>
  <c r="BT30" s="1"/>
  <c r="CY29"/>
  <c r="BZ29"/>
  <c r="CA29" s="1"/>
  <c r="CG29" s="1"/>
  <c r="BO29"/>
  <c r="BP29" s="1"/>
  <c r="BS29" s="1"/>
  <c r="CY28"/>
  <c r="BZ28"/>
  <c r="CP28" s="1"/>
  <c r="BO28"/>
  <c r="BQ28" s="1"/>
  <c r="BT28" s="1"/>
  <c r="CY27"/>
  <c r="BZ27"/>
  <c r="CD27" s="1"/>
  <c r="CJ27" s="1"/>
  <c r="BO27"/>
  <c r="BQ27" s="1"/>
  <c r="BT27" s="1"/>
  <c r="CY26"/>
  <c r="BZ26"/>
  <c r="CC26" s="1"/>
  <c r="CI26" s="1"/>
  <c r="BO26"/>
  <c r="BQ26" s="1"/>
  <c r="BT26" s="1"/>
  <c r="CY25"/>
  <c r="BZ25"/>
  <c r="CO25" s="1"/>
  <c r="BO25"/>
  <c r="BP25" s="1"/>
  <c r="BS25" s="1"/>
  <c r="CY24"/>
  <c r="BZ24"/>
  <c r="CD24" s="1"/>
  <c r="CJ24" s="1"/>
  <c r="BO24"/>
  <c r="BR24" s="1"/>
  <c r="BU24" s="1"/>
  <c r="CY23"/>
  <c r="BZ23"/>
  <c r="CC23" s="1"/>
  <c r="CI23" s="1"/>
  <c r="BO23"/>
  <c r="BR23" s="1"/>
  <c r="BU23" s="1"/>
  <c r="CY22"/>
  <c r="BZ22"/>
  <c r="CD22" s="1"/>
  <c r="CJ22" s="1"/>
  <c r="BO22"/>
  <c r="BQ22" s="1"/>
  <c r="BT22" s="1"/>
  <c r="BZ21"/>
  <c r="CA21" s="1"/>
  <c r="CG21" s="1"/>
  <c r="BX21"/>
  <c r="BO21"/>
  <c r="CY39" i="24"/>
  <c r="BZ39"/>
  <c r="BO39"/>
  <c r="BR39" s="1"/>
  <c r="BU39" s="1"/>
  <c r="CY38"/>
  <c r="BZ38"/>
  <c r="CO38" s="1"/>
  <c r="BO38"/>
  <c r="CY37"/>
  <c r="BZ37"/>
  <c r="CD37" s="1"/>
  <c r="CJ37" s="1"/>
  <c r="BO37"/>
  <c r="BR37" s="1"/>
  <c r="BU37" s="1"/>
  <c r="CY36"/>
  <c r="BZ36"/>
  <c r="CO36" s="1"/>
  <c r="BO36"/>
  <c r="BR36" s="1"/>
  <c r="BU36" s="1"/>
  <c r="CY35"/>
  <c r="BZ35"/>
  <c r="CE35" s="1"/>
  <c r="CK35" s="1"/>
  <c r="BO35"/>
  <c r="BR35" s="1"/>
  <c r="BU35" s="1"/>
  <c r="CY34"/>
  <c r="BZ34"/>
  <c r="CO34" s="1"/>
  <c r="BO34"/>
  <c r="CY33"/>
  <c r="BZ33"/>
  <c r="CA33" s="1"/>
  <c r="CG33" s="1"/>
  <c r="BO33"/>
  <c r="BR33" s="1"/>
  <c r="BU33" s="1"/>
  <c r="CY32"/>
  <c r="BZ32"/>
  <c r="CO32" s="1"/>
  <c r="BO32"/>
  <c r="CY31"/>
  <c r="BZ31"/>
  <c r="BO31"/>
  <c r="BQ31" s="1"/>
  <c r="BT31" s="1"/>
  <c r="CY30"/>
  <c r="BZ30"/>
  <c r="CF30" s="1"/>
  <c r="CL30" s="1"/>
  <c r="BO30"/>
  <c r="CY29"/>
  <c r="BZ29"/>
  <c r="CF29" s="1"/>
  <c r="CL29" s="1"/>
  <c r="BO29"/>
  <c r="BQ29" s="1"/>
  <c r="BT29" s="1"/>
  <c r="CY28"/>
  <c r="BZ28"/>
  <c r="CF28" s="1"/>
  <c r="CL28" s="1"/>
  <c r="BO28"/>
  <c r="CY27"/>
  <c r="BZ27"/>
  <c r="CO27" s="1"/>
  <c r="BO27"/>
  <c r="BQ27" s="1"/>
  <c r="BT27" s="1"/>
  <c r="CY26"/>
  <c r="BZ26"/>
  <c r="CE26" s="1"/>
  <c r="CK26" s="1"/>
  <c r="BO26"/>
  <c r="BQ26" s="1"/>
  <c r="BT26" s="1"/>
  <c r="CY25"/>
  <c r="BZ25"/>
  <c r="CP25" s="1"/>
  <c r="BO25"/>
  <c r="BR25" s="1"/>
  <c r="BU25" s="1"/>
  <c r="CY24"/>
  <c r="BZ24"/>
  <c r="CF24" s="1"/>
  <c r="CL24" s="1"/>
  <c r="BO24"/>
  <c r="BR24" s="1"/>
  <c r="BU24" s="1"/>
  <c r="CY23"/>
  <c r="BZ23"/>
  <c r="BO23"/>
  <c r="BP23" s="1"/>
  <c r="BS23" s="1"/>
  <c r="CY22"/>
  <c r="BZ22"/>
  <c r="CP22" s="1"/>
  <c r="BO22"/>
  <c r="BP22" s="1"/>
  <c r="BS22" s="1"/>
  <c r="BZ21"/>
  <c r="CP21" s="1"/>
  <c r="BX21"/>
  <c r="BO21"/>
  <c r="BP21" s="1"/>
  <c r="BS21" s="1"/>
  <c r="CY39" i="23"/>
  <c r="BZ39"/>
  <c r="CP39" s="1"/>
  <c r="BO39"/>
  <c r="CY38"/>
  <c r="BZ38"/>
  <c r="CP38" s="1"/>
  <c r="BO38"/>
  <c r="BP38" s="1"/>
  <c r="BS38" s="1"/>
  <c r="CY37"/>
  <c r="BZ37"/>
  <c r="CO37" s="1"/>
  <c r="BO37"/>
  <c r="CY36"/>
  <c r="BZ36"/>
  <c r="CD36" s="1"/>
  <c r="CJ36" s="1"/>
  <c r="BO36"/>
  <c r="BR36" s="1"/>
  <c r="BU36" s="1"/>
  <c r="CY35"/>
  <c r="BZ35"/>
  <c r="CF35" s="1"/>
  <c r="CL35" s="1"/>
  <c r="BO35"/>
  <c r="BQ35" s="1"/>
  <c r="BT35" s="1"/>
  <c r="CY34"/>
  <c r="BZ34"/>
  <c r="CA34" s="1"/>
  <c r="CG34" s="1"/>
  <c r="BO34"/>
  <c r="BQ34" s="1"/>
  <c r="BT34" s="1"/>
  <c r="CY33"/>
  <c r="BZ33"/>
  <c r="CD33" s="1"/>
  <c r="CJ33" s="1"/>
  <c r="BO33"/>
  <c r="CY32"/>
  <c r="BZ32"/>
  <c r="CP32" s="1"/>
  <c r="BO32"/>
  <c r="BQ32" s="1"/>
  <c r="BT32" s="1"/>
  <c r="CY31"/>
  <c r="BZ31"/>
  <c r="CE31" s="1"/>
  <c r="CK31" s="1"/>
  <c r="BO31"/>
  <c r="BQ31" s="1"/>
  <c r="BT31" s="1"/>
  <c r="CY30"/>
  <c r="BZ30"/>
  <c r="CF30" s="1"/>
  <c r="CL30" s="1"/>
  <c r="BO30"/>
  <c r="BQ30" s="1"/>
  <c r="BT30" s="1"/>
  <c r="CY29"/>
  <c r="BZ29"/>
  <c r="CE29" s="1"/>
  <c r="CK29" s="1"/>
  <c r="BO29"/>
  <c r="BR29" s="1"/>
  <c r="BU29" s="1"/>
  <c r="CY28"/>
  <c r="BZ28"/>
  <c r="CF28" s="1"/>
  <c r="CL28" s="1"/>
  <c r="BO28"/>
  <c r="BQ28" s="1"/>
  <c r="BT28" s="1"/>
  <c r="CY27"/>
  <c r="BZ27"/>
  <c r="CP27" s="1"/>
  <c r="BO27"/>
  <c r="BQ27" s="1"/>
  <c r="BT27" s="1"/>
  <c r="CY26"/>
  <c r="BZ26"/>
  <c r="CB26" s="1"/>
  <c r="CH26" s="1"/>
  <c r="BO26"/>
  <c r="BP26" s="1"/>
  <c r="BS26" s="1"/>
  <c r="CY25"/>
  <c r="BZ25"/>
  <c r="CP25" s="1"/>
  <c r="BO25"/>
  <c r="BP25" s="1"/>
  <c r="BS25" s="1"/>
  <c r="CY24"/>
  <c r="BZ24"/>
  <c r="CP24" s="1"/>
  <c r="BO24"/>
  <c r="BQ24" s="1"/>
  <c r="BT24" s="1"/>
  <c r="CY23"/>
  <c r="BZ23"/>
  <c r="CP23" s="1"/>
  <c r="BO23"/>
  <c r="BQ23" s="1"/>
  <c r="BT23" s="1"/>
  <c r="CY22"/>
  <c r="BZ22"/>
  <c r="CF22" s="1"/>
  <c r="CL22" s="1"/>
  <c r="BO22"/>
  <c r="BQ22" s="1"/>
  <c r="BT22" s="1"/>
  <c r="BZ21"/>
  <c r="CF21" s="1"/>
  <c r="CL21" s="1"/>
  <c r="BX21"/>
  <c r="BO21"/>
  <c r="BR21" s="1"/>
  <c r="BU21" s="1"/>
  <c r="CY39" i="21"/>
  <c r="BZ39"/>
  <c r="CP39" s="1"/>
  <c r="BO39"/>
  <c r="BP39" s="1"/>
  <c r="BS39" s="1"/>
  <c r="CY38"/>
  <c r="BZ38"/>
  <c r="CD38" s="1"/>
  <c r="CJ38" s="1"/>
  <c r="BO38"/>
  <c r="BQ38" s="1"/>
  <c r="BT38" s="1"/>
  <c r="CY37"/>
  <c r="BZ37"/>
  <c r="CP37" s="1"/>
  <c r="BO37"/>
  <c r="BQ37" s="1"/>
  <c r="BT37" s="1"/>
  <c r="CY36"/>
  <c r="BZ36"/>
  <c r="CC36" s="1"/>
  <c r="CI36" s="1"/>
  <c r="BO36"/>
  <c r="BQ36" s="1"/>
  <c r="BT36" s="1"/>
  <c r="CY35"/>
  <c r="BZ35"/>
  <c r="CP35" s="1"/>
  <c r="BO35"/>
  <c r="BQ35" s="1"/>
  <c r="BT35" s="1"/>
  <c r="CY34"/>
  <c r="BZ34"/>
  <c r="CP34" s="1"/>
  <c r="BO34"/>
  <c r="BQ34" s="1"/>
  <c r="BT34" s="1"/>
  <c r="CY33"/>
  <c r="BZ33"/>
  <c r="CP33" s="1"/>
  <c r="BO33"/>
  <c r="BQ33" s="1"/>
  <c r="BT33" s="1"/>
  <c r="CY32"/>
  <c r="BZ32"/>
  <c r="CD32" s="1"/>
  <c r="CJ32" s="1"/>
  <c r="BO32"/>
  <c r="BQ32" s="1"/>
  <c r="BT32" s="1"/>
  <c r="CY31"/>
  <c r="BZ31"/>
  <c r="CP31" s="1"/>
  <c r="BO31"/>
  <c r="BR31" s="1"/>
  <c r="BU31" s="1"/>
  <c r="CY30"/>
  <c r="BZ30"/>
  <c r="CA30" s="1"/>
  <c r="CG30" s="1"/>
  <c r="BO30"/>
  <c r="BQ30" s="1"/>
  <c r="BT30" s="1"/>
  <c r="CY29"/>
  <c r="BZ29"/>
  <c r="CO29" s="1"/>
  <c r="BO29"/>
  <c r="BQ29" s="1"/>
  <c r="BT29" s="1"/>
  <c r="CY28"/>
  <c r="BZ28"/>
  <c r="CB28" s="1"/>
  <c r="CH28" s="1"/>
  <c r="BO28"/>
  <c r="BR28" s="1"/>
  <c r="BU28" s="1"/>
  <c r="CY27"/>
  <c r="BZ27"/>
  <c r="CP27" s="1"/>
  <c r="BO27"/>
  <c r="BQ27" s="1"/>
  <c r="BT27" s="1"/>
  <c r="CY26"/>
  <c r="BZ26"/>
  <c r="CF26" s="1"/>
  <c r="CL26" s="1"/>
  <c r="BO26"/>
  <c r="BQ26" s="1"/>
  <c r="BT26" s="1"/>
  <c r="CY25"/>
  <c r="BZ25"/>
  <c r="CB25" s="1"/>
  <c r="CH25" s="1"/>
  <c r="BO25"/>
  <c r="BP25" s="1"/>
  <c r="BS25" s="1"/>
  <c r="CY24"/>
  <c r="BZ24"/>
  <c r="CP24" s="1"/>
  <c r="BO24"/>
  <c r="BQ24" s="1"/>
  <c r="BT24" s="1"/>
  <c r="CY23"/>
  <c r="BZ23"/>
  <c r="CB23" s="1"/>
  <c r="CH23" s="1"/>
  <c r="BO23"/>
  <c r="BP23" s="1"/>
  <c r="BS23" s="1"/>
  <c r="CY22"/>
  <c r="BZ22"/>
  <c r="CC22" s="1"/>
  <c r="CI22" s="1"/>
  <c r="BO22"/>
  <c r="BQ22" s="1"/>
  <c r="BT22" s="1"/>
  <c r="BZ21"/>
  <c r="CP21" s="1"/>
  <c r="BX21"/>
  <c r="BO21"/>
  <c r="CY39" i="20"/>
  <c r="BZ39"/>
  <c r="CC39" s="1"/>
  <c r="CI39" s="1"/>
  <c r="BO39"/>
  <c r="BR39" s="1"/>
  <c r="BU39" s="1"/>
  <c r="CY38"/>
  <c r="BZ38"/>
  <c r="CA38" s="1"/>
  <c r="CG38" s="1"/>
  <c r="BO38"/>
  <c r="BR38" s="1"/>
  <c r="BU38" s="1"/>
  <c r="CY37"/>
  <c r="BZ37"/>
  <c r="BO37"/>
  <c r="BR37" s="1"/>
  <c r="BU37" s="1"/>
  <c r="CY36"/>
  <c r="BZ36"/>
  <c r="CO36" s="1"/>
  <c r="BO36"/>
  <c r="BQ36" s="1"/>
  <c r="BT36" s="1"/>
  <c r="CY35"/>
  <c r="BZ35"/>
  <c r="CE35" s="1"/>
  <c r="CK35" s="1"/>
  <c r="BO35"/>
  <c r="BR35" s="1"/>
  <c r="BU35" s="1"/>
  <c r="CY34"/>
  <c r="BZ34"/>
  <c r="CO34" s="1"/>
  <c r="BO34"/>
  <c r="BP34" s="1"/>
  <c r="BS34" s="1"/>
  <c r="CY33"/>
  <c r="BZ33"/>
  <c r="CD33" s="1"/>
  <c r="CJ33" s="1"/>
  <c r="BO33"/>
  <c r="BR33" s="1"/>
  <c r="BU33" s="1"/>
  <c r="CY32"/>
  <c r="BZ32"/>
  <c r="CO32" s="1"/>
  <c r="BO32"/>
  <c r="BP32" s="1"/>
  <c r="BS32" s="1"/>
  <c r="CY31"/>
  <c r="BZ31"/>
  <c r="CE31" s="1"/>
  <c r="CK31" s="1"/>
  <c r="BO31"/>
  <c r="BQ31" s="1"/>
  <c r="BT31" s="1"/>
  <c r="CY30"/>
  <c r="BZ30"/>
  <c r="CE30" s="1"/>
  <c r="CK30" s="1"/>
  <c r="BO30"/>
  <c r="BP30" s="1"/>
  <c r="BS30" s="1"/>
  <c r="CY29"/>
  <c r="BZ29"/>
  <c r="CP29" s="1"/>
  <c r="BO29"/>
  <c r="BQ29" s="1"/>
  <c r="BT29" s="1"/>
  <c r="CY28"/>
  <c r="BZ28"/>
  <c r="CF28" s="1"/>
  <c r="CL28" s="1"/>
  <c r="BO28"/>
  <c r="BQ28" s="1"/>
  <c r="BT28" s="1"/>
  <c r="CY27"/>
  <c r="BZ27"/>
  <c r="CE27" s="1"/>
  <c r="CK27" s="1"/>
  <c r="BO27"/>
  <c r="BQ27" s="1"/>
  <c r="BT27" s="1"/>
  <c r="CY26"/>
  <c r="BZ26"/>
  <c r="CF26" s="1"/>
  <c r="CL26" s="1"/>
  <c r="BO26"/>
  <c r="BP26" s="1"/>
  <c r="BS26" s="1"/>
  <c r="CY25"/>
  <c r="BZ25"/>
  <c r="CO25" s="1"/>
  <c r="BO25"/>
  <c r="BR25" s="1"/>
  <c r="BU25" s="1"/>
  <c r="CY24"/>
  <c r="BZ24"/>
  <c r="CA24" s="1"/>
  <c r="CG24" s="1"/>
  <c r="BO24"/>
  <c r="BR24" s="1"/>
  <c r="BU24" s="1"/>
  <c r="CY23"/>
  <c r="BZ23"/>
  <c r="CA23" s="1"/>
  <c r="CG23" s="1"/>
  <c r="BO23"/>
  <c r="BQ23" s="1"/>
  <c r="BT23" s="1"/>
  <c r="CY22"/>
  <c r="BZ22"/>
  <c r="CB22" s="1"/>
  <c r="CH22" s="1"/>
  <c r="BO22"/>
  <c r="BP22" s="1"/>
  <c r="BS22" s="1"/>
  <c r="BZ21"/>
  <c r="CE21" s="1"/>
  <c r="CK21" s="1"/>
  <c r="BX21"/>
  <c r="BO21"/>
  <c r="BQ21" s="1"/>
  <c r="BT21" s="1"/>
  <c r="CY39" i="19"/>
  <c r="BZ39"/>
  <c r="CA39" s="1"/>
  <c r="CG39" s="1"/>
  <c r="BO39"/>
  <c r="BR39" s="1"/>
  <c r="BU39" s="1"/>
  <c r="CY38"/>
  <c r="BZ38"/>
  <c r="CO38" s="1"/>
  <c r="BO38"/>
  <c r="CY37"/>
  <c r="BZ37"/>
  <c r="CC37" s="1"/>
  <c r="CI37" s="1"/>
  <c r="BO37"/>
  <c r="BR37" s="1"/>
  <c r="BU37" s="1"/>
  <c r="CY36"/>
  <c r="BZ36"/>
  <c r="CO36" s="1"/>
  <c r="BO36"/>
  <c r="BP36" s="1"/>
  <c r="BS36" s="1"/>
  <c r="CY35"/>
  <c r="BZ35"/>
  <c r="BO35"/>
  <c r="BR35" s="1"/>
  <c r="BU35" s="1"/>
  <c r="CY34"/>
  <c r="BZ34"/>
  <c r="CO34" s="1"/>
  <c r="BO34"/>
  <c r="CY33"/>
  <c r="BZ33"/>
  <c r="CD33" s="1"/>
  <c r="CJ33" s="1"/>
  <c r="BO33"/>
  <c r="BR33" s="1"/>
  <c r="BU33" s="1"/>
  <c r="CY32"/>
  <c r="BZ32"/>
  <c r="CO32" s="1"/>
  <c r="BO32"/>
  <c r="BP32" s="1"/>
  <c r="BS32" s="1"/>
  <c r="CY31"/>
  <c r="BZ31"/>
  <c r="CF31" s="1"/>
  <c r="CL31" s="1"/>
  <c r="BO31"/>
  <c r="BQ31" s="1"/>
  <c r="BT31" s="1"/>
  <c r="CY30"/>
  <c r="BZ30"/>
  <c r="CF30" s="1"/>
  <c r="CL30" s="1"/>
  <c r="BO30"/>
  <c r="BQ30" s="1"/>
  <c r="BT30" s="1"/>
  <c r="CY29"/>
  <c r="BZ29"/>
  <c r="CD29" s="1"/>
  <c r="CJ29" s="1"/>
  <c r="BO29"/>
  <c r="BQ29" s="1"/>
  <c r="BT29" s="1"/>
  <c r="CY28"/>
  <c r="BZ28"/>
  <c r="CF28" s="1"/>
  <c r="CL28" s="1"/>
  <c r="BO28"/>
  <c r="BP28" s="1"/>
  <c r="BS28" s="1"/>
  <c r="CY27"/>
  <c r="BZ27"/>
  <c r="BO27"/>
  <c r="BQ27" s="1"/>
  <c r="BT27" s="1"/>
  <c r="CY26"/>
  <c r="BZ26"/>
  <c r="CF26" s="1"/>
  <c r="CL26" s="1"/>
  <c r="BO26"/>
  <c r="BP26" s="1"/>
  <c r="BS26" s="1"/>
  <c r="CY25"/>
  <c r="BZ25"/>
  <c r="CO25" s="1"/>
  <c r="BO25"/>
  <c r="BQ25" s="1"/>
  <c r="BT25" s="1"/>
  <c r="CY24"/>
  <c r="BZ24"/>
  <c r="CE24" s="1"/>
  <c r="CK24" s="1"/>
  <c r="BO24"/>
  <c r="BP24" s="1"/>
  <c r="BS24" s="1"/>
  <c r="CY23"/>
  <c r="BZ23"/>
  <c r="CF23" s="1"/>
  <c r="CL23" s="1"/>
  <c r="BO23"/>
  <c r="BP23" s="1"/>
  <c r="BS23" s="1"/>
  <c r="CY22"/>
  <c r="BZ22"/>
  <c r="CC22" s="1"/>
  <c r="CI22" s="1"/>
  <c r="BO22"/>
  <c r="BQ22" s="1"/>
  <c r="BT22" s="1"/>
  <c r="BZ21"/>
  <c r="BX21"/>
  <c r="BO21"/>
  <c r="BQ21" s="1"/>
  <c r="BT21" s="1"/>
  <c r="CY39" i="11"/>
  <c r="BZ39"/>
  <c r="CA39" s="1"/>
  <c r="CG39" s="1"/>
  <c r="BO39"/>
  <c r="BR39" s="1"/>
  <c r="BU39" s="1"/>
  <c r="CY38"/>
  <c r="BZ38"/>
  <c r="BO38"/>
  <c r="BP38" s="1"/>
  <c r="BS38" s="1"/>
  <c r="CY37"/>
  <c r="BZ37"/>
  <c r="CO37" s="1"/>
  <c r="BO37"/>
  <c r="BR37" s="1"/>
  <c r="BU37" s="1"/>
  <c r="CY36"/>
  <c r="BZ36"/>
  <c r="CO36" s="1"/>
  <c r="BO36"/>
  <c r="BQ36" s="1"/>
  <c r="BT36" s="1"/>
  <c r="CY35"/>
  <c r="BZ35"/>
  <c r="CB35" s="1"/>
  <c r="CH35" s="1"/>
  <c r="BO35"/>
  <c r="BR35" s="1"/>
  <c r="BU35" s="1"/>
  <c r="CY34"/>
  <c r="BZ34"/>
  <c r="CO34" s="1"/>
  <c r="BO34"/>
  <c r="BP34" s="1"/>
  <c r="BS34" s="1"/>
  <c r="CY33"/>
  <c r="BZ33"/>
  <c r="CD33" s="1"/>
  <c r="CJ33" s="1"/>
  <c r="BO33"/>
  <c r="BR33" s="1"/>
  <c r="BU33" s="1"/>
  <c r="CY32"/>
  <c r="BZ32"/>
  <c r="CC32" s="1"/>
  <c r="CI32" s="1"/>
  <c r="BO32"/>
  <c r="BP32" s="1"/>
  <c r="BS32" s="1"/>
  <c r="CY31"/>
  <c r="BZ31"/>
  <c r="CP31" s="1"/>
  <c r="BO31"/>
  <c r="BQ31" s="1"/>
  <c r="BT31" s="1"/>
  <c r="CY30"/>
  <c r="BZ30"/>
  <c r="CB30" s="1"/>
  <c r="CH30" s="1"/>
  <c r="BO30"/>
  <c r="BP30" s="1"/>
  <c r="BS30" s="1"/>
  <c r="CY29"/>
  <c r="BZ29"/>
  <c r="CP29" s="1"/>
  <c r="BO29"/>
  <c r="BQ29" s="1"/>
  <c r="BT29" s="1"/>
  <c r="CY28"/>
  <c r="BZ28"/>
  <c r="CF28" s="1"/>
  <c r="CL28" s="1"/>
  <c r="BO28"/>
  <c r="BQ28" s="1"/>
  <c r="BT28" s="1"/>
  <c r="CY27"/>
  <c r="BZ27"/>
  <c r="CO27" s="1"/>
  <c r="BO27"/>
  <c r="BQ27" s="1"/>
  <c r="BT27" s="1"/>
  <c r="CY26"/>
  <c r="BZ26"/>
  <c r="CB26" s="1"/>
  <c r="CH26" s="1"/>
  <c r="BO26"/>
  <c r="CY25"/>
  <c r="BZ25"/>
  <c r="CE25" s="1"/>
  <c r="CK25" s="1"/>
  <c r="BO25"/>
  <c r="BQ25" s="1"/>
  <c r="BT25" s="1"/>
  <c r="CY24"/>
  <c r="BZ24"/>
  <c r="CO24" s="1"/>
  <c r="BO24"/>
  <c r="BR24" s="1"/>
  <c r="BU24" s="1"/>
  <c r="CY23"/>
  <c r="BZ23"/>
  <c r="CC23" s="1"/>
  <c r="CI23" s="1"/>
  <c r="BO23"/>
  <c r="BR23" s="1"/>
  <c r="BU23" s="1"/>
  <c r="CY22"/>
  <c r="BZ22"/>
  <c r="CO22" s="1"/>
  <c r="BO22"/>
  <c r="BZ21"/>
  <c r="CE21" s="1"/>
  <c r="CK21" s="1"/>
  <c r="BX21"/>
  <c r="BO21"/>
  <c r="BR21" s="1"/>
  <c r="BU21" s="1"/>
  <c r="CY40" i="1"/>
  <c r="CY20" i="11" s="1"/>
  <c r="BZ40" i="1"/>
  <c r="CD40" s="1"/>
  <c r="BO40"/>
  <c r="BP40" s="1"/>
  <c r="BS40" s="1"/>
  <c r="BS20" i="11" s="1"/>
  <c r="CY39" i="1"/>
  <c r="BZ39"/>
  <c r="BO39"/>
  <c r="BR39" s="1"/>
  <c r="BU39" s="1"/>
  <c r="CY38"/>
  <c r="BZ38"/>
  <c r="CB38" s="1"/>
  <c r="CH38" s="1"/>
  <c r="BO38"/>
  <c r="BQ38" s="1"/>
  <c r="BT38" s="1"/>
  <c r="CY37"/>
  <c r="BZ37"/>
  <c r="CP37" s="1"/>
  <c r="BO37"/>
  <c r="BP37" s="1"/>
  <c r="BS37" s="1"/>
  <c r="CY36"/>
  <c r="BZ36"/>
  <c r="CE36" s="1"/>
  <c r="CK36" s="1"/>
  <c r="BO36"/>
  <c r="BQ36" s="1"/>
  <c r="BT36" s="1"/>
  <c r="CY35"/>
  <c r="BZ35"/>
  <c r="CP35" s="1"/>
  <c r="BO35"/>
  <c r="BP35" s="1"/>
  <c r="BS35" s="1"/>
  <c r="CY34"/>
  <c r="BZ34"/>
  <c r="CA34" s="1"/>
  <c r="CG34" s="1"/>
  <c r="BO34"/>
  <c r="BQ34" s="1"/>
  <c r="BT34" s="1"/>
  <c r="CY33"/>
  <c r="BZ33"/>
  <c r="CP33" s="1"/>
  <c r="BO33"/>
  <c r="BR33" s="1"/>
  <c r="BU33" s="1"/>
  <c r="CY32"/>
  <c r="BZ32"/>
  <c r="CD32" s="1"/>
  <c r="CJ32" s="1"/>
  <c r="BO32"/>
  <c r="BQ32" s="1"/>
  <c r="BT32" s="1"/>
  <c r="CY31"/>
  <c r="BZ31"/>
  <c r="CP31" s="1"/>
  <c r="BO31"/>
  <c r="BP31" s="1"/>
  <c r="BS31" s="1"/>
  <c r="CY30"/>
  <c r="BZ30"/>
  <c r="CD30" s="1"/>
  <c r="CJ30" s="1"/>
  <c r="BO30"/>
  <c r="BQ30" s="1"/>
  <c r="BT30" s="1"/>
  <c r="CY29"/>
  <c r="BZ29"/>
  <c r="CP29" s="1"/>
  <c r="BO29"/>
  <c r="BR29" s="1"/>
  <c r="BU29" s="1"/>
  <c r="CY28"/>
  <c r="BZ28"/>
  <c r="CC28" s="1"/>
  <c r="CI28" s="1"/>
  <c r="BO28"/>
  <c r="BQ28" s="1"/>
  <c r="BT28" s="1"/>
  <c r="CY27"/>
  <c r="BZ27"/>
  <c r="CP27" s="1"/>
  <c r="BO27"/>
  <c r="BP27" s="1"/>
  <c r="BS27" s="1"/>
  <c r="CY26"/>
  <c r="BZ26"/>
  <c r="CB26" s="1"/>
  <c r="CH26" s="1"/>
  <c r="BO26"/>
  <c r="BQ26" s="1"/>
  <c r="BT26" s="1"/>
  <c r="CY25"/>
  <c r="BZ25"/>
  <c r="CA25" s="1"/>
  <c r="CG25" s="1"/>
  <c r="BO25"/>
  <c r="BR25" s="1"/>
  <c r="BU25" s="1"/>
  <c r="CY24"/>
  <c r="BZ24"/>
  <c r="CO24" s="1"/>
  <c r="BO24"/>
  <c r="CY23"/>
  <c r="BZ23"/>
  <c r="CE23" s="1"/>
  <c r="CK23" s="1"/>
  <c r="BO23"/>
  <c r="BR23" s="1"/>
  <c r="BU23" s="1"/>
  <c r="CY22"/>
  <c r="BZ22"/>
  <c r="CO22" s="1"/>
  <c r="BO22"/>
  <c r="BP22" s="1"/>
  <c r="BS22" s="1"/>
  <c r="CY21"/>
  <c r="BZ21"/>
  <c r="CC21" s="1"/>
  <c r="CI21" s="1"/>
  <c r="BX21"/>
  <c r="BO21"/>
  <c r="CY40" i="28"/>
  <c r="BZ40"/>
  <c r="CD40" s="1"/>
  <c r="CJ40" s="1"/>
  <c r="BO40"/>
  <c r="BR40" s="1"/>
  <c r="BU40" s="1"/>
  <c r="CY39"/>
  <c r="BZ39"/>
  <c r="CP39" s="1"/>
  <c r="BO39"/>
  <c r="BR39" s="1"/>
  <c r="BU39" s="1"/>
  <c r="CY38"/>
  <c r="BZ38"/>
  <c r="CA38"/>
  <c r="CG38" s="1"/>
  <c r="BO38"/>
  <c r="BR38" s="1"/>
  <c r="BU38" s="1"/>
  <c r="CY37"/>
  <c r="BZ37"/>
  <c r="CB37" s="1"/>
  <c r="CH37" s="1"/>
  <c r="BO37"/>
  <c r="CY36"/>
  <c r="BZ36"/>
  <c r="BO36"/>
  <c r="BR36" s="1"/>
  <c r="BU36" s="1"/>
  <c r="CY35"/>
  <c r="BZ35"/>
  <c r="CO35" s="1"/>
  <c r="BO35"/>
  <c r="CY34"/>
  <c r="BZ34"/>
  <c r="BO34"/>
  <c r="BP34" s="1"/>
  <c r="BS34" s="1"/>
  <c r="CY33"/>
  <c r="BZ33"/>
  <c r="CB33" s="1"/>
  <c r="CH33" s="1"/>
  <c r="BO33"/>
  <c r="BQ33" s="1"/>
  <c r="BT33" s="1"/>
  <c r="CY32"/>
  <c r="BZ32"/>
  <c r="BO32"/>
  <c r="BQ32" s="1"/>
  <c r="BT32" s="1"/>
  <c r="CY31"/>
  <c r="BZ31"/>
  <c r="CE31" s="1"/>
  <c r="CK31" s="1"/>
  <c r="BO31"/>
  <c r="BP31" s="1"/>
  <c r="BS31" s="1"/>
  <c r="CY30"/>
  <c r="BZ30"/>
  <c r="CP30" s="1"/>
  <c r="BO30"/>
  <c r="BQ30" s="1"/>
  <c r="BT30" s="1"/>
  <c r="CY29"/>
  <c r="BZ29"/>
  <c r="CB29" s="1"/>
  <c r="CH29" s="1"/>
  <c r="BO29"/>
  <c r="BQ29" s="1"/>
  <c r="BT29" s="1"/>
  <c r="CY28"/>
  <c r="BZ28"/>
  <c r="CP28" s="1"/>
  <c r="BO28"/>
  <c r="BQ28" s="1"/>
  <c r="BT28" s="1"/>
  <c r="CY27"/>
  <c r="BZ27"/>
  <c r="CF27" s="1"/>
  <c r="CL27" s="1"/>
  <c r="BO27"/>
  <c r="BP27" s="1"/>
  <c r="BS27" s="1"/>
  <c r="CY26"/>
  <c r="BZ26"/>
  <c r="CO26" s="1"/>
  <c r="BO26"/>
  <c r="BQ26" s="1"/>
  <c r="BT26" s="1"/>
  <c r="CY25"/>
  <c r="BZ25"/>
  <c r="CE25" s="1"/>
  <c r="CK25" s="1"/>
  <c r="BO25"/>
  <c r="BP25" s="1"/>
  <c r="BS25" s="1"/>
  <c r="CY24"/>
  <c r="BZ24"/>
  <c r="CE24" s="1"/>
  <c r="CK24" s="1"/>
  <c r="BO24"/>
  <c r="BR24" s="1"/>
  <c r="BU24" s="1"/>
  <c r="CY23"/>
  <c r="BZ23"/>
  <c r="CB23" s="1"/>
  <c r="CH23" s="1"/>
  <c r="BO23"/>
  <c r="BQ23" s="1"/>
  <c r="BT23" s="1"/>
  <c r="CY22"/>
  <c r="BZ22"/>
  <c r="CP22" s="1"/>
  <c r="BO22"/>
  <c r="BR22" s="1"/>
  <c r="BU22" s="1"/>
  <c r="BZ21"/>
  <c r="CP21" s="1"/>
  <c r="BX21"/>
  <c r="BO21"/>
  <c r="C10" i="27"/>
  <c r="K10" i="26"/>
  <c r="K10" i="28"/>
  <c r="C10"/>
  <c r="K10" i="27"/>
  <c r="C10" i="26"/>
  <c r="K10" i="25"/>
  <c r="C10"/>
  <c r="K10" i="24"/>
  <c r="C10"/>
  <c r="K10" i="23"/>
  <c r="C10"/>
  <c r="K10" i="21"/>
  <c r="C10"/>
  <c r="K10" i="20"/>
  <c r="C10"/>
  <c r="K10" i="19"/>
  <c r="C10"/>
  <c r="K10" i="11"/>
  <c r="C10"/>
  <c r="C7" i="1"/>
  <c r="D8" s="1"/>
  <c r="AI6"/>
  <c r="O9" i="28"/>
  <c r="O9" i="27"/>
  <c r="O9" i="26"/>
  <c r="O9" i="25"/>
  <c r="O9" i="24"/>
  <c r="O9" i="23"/>
  <c r="O9" i="21"/>
  <c r="O9" i="20"/>
  <c r="O9" i="19"/>
  <c r="O9" i="11"/>
  <c r="R9" i="1"/>
  <c r="AH9" s="1"/>
  <c r="R3"/>
  <c r="AH3" s="1"/>
  <c r="E6" i="28"/>
  <c r="B8"/>
  <c r="G8"/>
  <c r="I8"/>
  <c r="M8"/>
  <c r="B9"/>
  <c r="O17"/>
  <c r="K17" s="1"/>
  <c r="AD21"/>
  <c r="AF21"/>
  <c r="AD22"/>
  <c r="AF22"/>
  <c r="AG22" s="1"/>
  <c r="AF23"/>
  <c r="AG23" s="1"/>
  <c r="AD24"/>
  <c r="AF24"/>
  <c r="AG24" s="1"/>
  <c r="AD25"/>
  <c r="AF25"/>
  <c r="AG25" s="1"/>
  <c r="AD26"/>
  <c r="AF26"/>
  <c r="AG26" s="1"/>
  <c r="AD27"/>
  <c r="AF27"/>
  <c r="AG27" s="1"/>
  <c r="AD28"/>
  <c r="AF28"/>
  <c r="AG28" s="1"/>
  <c r="AD29"/>
  <c r="AF29"/>
  <c r="AG29" s="1"/>
  <c r="AD30"/>
  <c r="AF30"/>
  <c r="AG30" s="1"/>
  <c r="AD31"/>
  <c r="AF31"/>
  <c r="AG31" s="1"/>
  <c r="AD32"/>
  <c r="AF32"/>
  <c r="AG32" s="1"/>
  <c r="AD33"/>
  <c r="AF33"/>
  <c r="AG33" s="1"/>
  <c r="AD34"/>
  <c r="AF34"/>
  <c r="AG34" s="1"/>
  <c r="AD35"/>
  <c r="AF35"/>
  <c r="AG35" s="1"/>
  <c r="AD36"/>
  <c r="AF36"/>
  <c r="AG36" s="1"/>
  <c r="AD37"/>
  <c r="AF37"/>
  <c r="AG37" s="1"/>
  <c r="AD38"/>
  <c r="AF38"/>
  <c r="AG38" s="1"/>
  <c r="AD39"/>
  <c r="AF39"/>
  <c r="AG39" s="1"/>
  <c r="AD40"/>
  <c r="AF40"/>
  <c r="AG40" s="1"/>
  <c r="E6" i="27"/>
  <c r="B8"/>
  <c r="G8"/>
  <c r="I8"/>
  <c r="M8"/>
  <c r="B9"/>
  <c r="O17"/>
  <c r="K17" s="1"/>
  <c r="AD21"/>
  <c r="AF21"/>
  <c r="AD22"/>
  <c r="AF22"/>
  <c r="AG22" s="1"/>
  <c r="AD23"/>
  <c r="AF23"/>
  <c r="AG23" s="1"/>
  <c r="AD24"/>
  <c r="AF24"/>
  <c r="AG24" s="1"/>
  <c r="AD25"/>
  <c r="AF25"/>
  <c r="AG25" s="1"/>
  <c r="AD26"/>
  <c r="AF26"/>
  <c r="AG26" s="1"/>
  <c r="AD27"/>
  <c r="AF27"/>
  <c r="AG27" s="1"/>
  <c r="AD28"/>
  <c r="AF28"/>
  <c r="AG28" s="1"/>
  <c r="AD29"/>
  <c r="AF29"/>
  <c r="AG29" s="1"/>
  <c r="AD30"/>
  <c r="AF30"/>
  <c r="AG30" s="1"/>
  <c r="AD31"/>
  <c r="AF31"/>
  <c r="AG31" s="1"/>
  <c r="AD32"/>
  <c r="AF32"/>
  <c r="AG32" s="1"/>
  <c r="AD33"/>
  <c r="AF33"/>
  <c r="AG33" s="1"/>
  <c r="AD34"/>
  <c r="AF34"/>
  <c r="AG34" s="1"/>
  <c r="AD35"/>
  <c r="AF35"/>
  <c r="AG35" s="1"/>
  <c r="AD36"/>
  <c r="AF36"/>
  <c r="AG36" s="1"/>
  <c r="AD37"/>
  <c r="AF37"/>
  <c r="AG37" s="1"/>
  <c r="AD38"/>
  <c r="AF38"/>
  <c r="AG38" s="1"/>
  <c r="AD39"/>
  <c r="AF39"/>
  <c r="AG39" s="1"/>
  <c r="AD40"/>
  <c r="AF40"/>
  <c r="AF20" i="28" s="1"/>
  <c r="AG20" s="1"/>
  <c r="AG21" s="1"/>
  <c r="E6" i="26"/>
  <c r="B8"/>
  <c r="G8"/>
  <c r="I8"/>
  <c r="M8"/>
  <c r="B9"/>
  <c r="O17"/>
  <c r="E17" s="1"/>
  <c r="AD21"/>
  <c r="AF21"/>
  <c r="AD22"/>
  <c r="AF22"/>
  <c r="AG22" s="1"/>
  <c r="AF23"/>
  <c r="AG23" s="1"/>
  <c r="AD24"/>
  <c r="AF24"/>
  <c r="AG24" s="1"/>
  <c r="AF25"/>
  <c r="AG25" s="1"/>
  <c r="AD26"/>
  <c r="AF26"/>
  <c r="AG26" s="1"/>
  <c r="AF27"/>
  <c r="AG27" s="1"/>
  <c r="AD28"/>
  <c r="AF28"/>
  <c r="AG28" s="1"/>
  <c r="AF29"/>
  <c r="AG29" s="1"/>
  <c r="AD30"/>
  <c r="AF30"/>
  <c r="AG30" s="1"/>
  <c r="AF31"/>
  <c r="AG31" s="1"/>
  <c r="AD32"/>
  <c r="AF32"/>
  <c r="AG32" s="1"/>
  <c r="AF33"/>
  <c r="AG33" s="1"/>
  <c r="AD34"/>
  <c r="AF34"/>
  <c r="AG34" s="1"/>
  <c r="AF35"/>
  <c r="AG35" s="1"/>
  <c r="AD36"/>
  <c r="AF36"/>
  <c r="AG36" s="1"/>
  <c r="AF37"/>
  <c r="AG37" s="1"/>
  <c r="AD38"/>
  <c r="AF38"/>
  <c r="AG38" s="1"/>
  <c r="AF39"/>
  <c r="AG39" s="1"/>
  <c r="AD40"/>
  <c r="AF40"/>
  <c r="AF20" i="27" s="1"/>
  <c r="E6" i="25"/>
  <c r="B8"/>
  <c r="G8"/>
  <c r="I8"/>
  <c r="M8"/>
  <c r="B9"/>
  <c r="O17"/>
  <c r="G17" s="1"/>
  <c r="AF21"/>
  <c r="AF22"/>
  <c r="AG22" s="1"/>
  <c r="AF23"/>
  <c r="AG23" s="1"/>
  <c r="AD24"/>
  <c r="AF24"/>
  <c r="AG24" s="1"/>
  <c r="AD25"/>
  <c r="AF25"/>
  <c r="AG25" s="1"/>
  <c r="AF26"/>
  <c r="AG26" s="1"/>
  <c r="AF27"/>
  <c r="AG27" s="1"/>
  <c r="AD28"/>
  <c r="AF28"/>
  <c r="AG28" s="1"/>
  <c r="AF29"/>
  <c r="AG29" s="1"/>
  <c r="AF30"/>
  <c r="AG30" s="1"/>
  <c r="AD31"/>
  <c r="AF31"/>
  <c r="AG31" s="1"/>
  <c r="AF32"/>
  <c r="AG32" s="1"/>
  <c r="AF33"/>
  <c r="AG33" s="1"/>
  <c r="AD34"/>
  <c r="AF34"/>
  <c r="AG34" s="1"/>
  <c r="AF35"/>
  <c r="AG35" s="1"/>
  <c r="AF36"/>
  <c r="AG36" s="1"/>
  <c r="AD37"/>
  <c r="AF37"/>
  <c r="AG37" s="1"/>
  <c r="AF38"/>
  <c r="AG38" s="1"/>
  <c r="AF39"/>
  <c r="AG39" s="1"/>
  <c r="AD40"/>
  <c r="AF40"/>
  <c r="AF20" i="26" s="1"/>
  <c r="E6" i="24"/>
  <c r="B8"/>
  <c r="G8"/>
  <c r="I8"/>
  <c r="M8"/>
  <c r="B9"/>
  <c r="O17"/>
  <c r="G17" s="1"/>
  <c r="AF21"/>
  <c r="AF22"/>
  <c r="AG22" s="1"/>
  <c r="AF23"/>
  <c r="AG23" s="1"/>
  <c r="AD24"/>
  <c r="AF24"/>
  <c r="AG24" s="1"/>
  <c r="AF25"/>
  <c r="AG25" s="1"/>
  <c r="AF26"/>
  <c r="AG26" s="1"/>
  <c r="AF27"/>
  <c r="AG27" s="1"/>
  <c r="AF28"/>
  <c r="AG28" s="1"/>
  <c r="AF29"/>
  <c r="AG29" s="1"/>
  <c r="AF30"/>
  <c r="AG30" s="1"/>
  <c r="AF31"/>
  <c r="AG31" s="1"/>
  <c r="AF32"/>
  <c r="AG32" s="1"/>
  <c r="AF33"/>
  <c r="AG33" s="1"/>
  <c r="AF34"/>
  <c r="AG34" s="1"/>
  <c r="AF35"/>
  <c r="AG35" s="1"/>
  <c r="AF36"/>
  <c r="AG36" s="1"/>
  <c r="AF37"/>
  <c r="AG37" s="1"/>
  <c r="AF38"/>
  <c r="AG38" s="1"/>
  <c r="AF39"/>
  <c r="AG39" s="1"/>
  <c r="AF40"/>
  <c r="AF20" i="25" s="1"/>
  <c r="E6" i="23"/>
  <c r="B8"/>
  <c r="G8"/>
  <c r="I8"/>
  <c r="M8"/>
  <c r="B9"/>
  <c r="O17"/>
  <c r="G17" s="1"/>
  <c r="AF21"/>
  <c r="AF22"/>
  <c r="AG22" s="1"/>
  <c r="AD23"/>
  <c r="AF23"/>
  <c r="AG23" s="1"/>
  <c r="AF24"/>
  <c r="AG24" s="1"/>
  <c r="AF25"/>
  <c r="AG25" s="1"/>
  <c r="AF26"/>
  <c r="AG26" s="1"/>
  <c r="AD27"/>
  <c r="AF27"/>
  <c r="AG27" s="1"/>
  <c r="AD28"/>
  <c r="AF28"/>
  <c r="AG28" s="1"/>
  <c r="AD29"/>
  <c r="AF29"/>
  <c r="AG29" s="1"/>
  <c r="AD30"/>
  <c r="AF30"/>
  <c r="AG30" s="1"/>
  <c r="AD31"/>
  <c r="AF31"/>
  <c r="AG31" s="1"/>
  <c r="AD32"/>
  <c r="AF32"/>
  <c r="AG32" s="1"/>
  <c r="AD33"/>
  <c r="AF33"/>
  <c r="AG33" s="1"/>
  <c r="AD34"/>
  <c r="AF34"/>
  <c r="AG34" s="1"/>
  <c r="AD35"/>
  <c r="AF35"/>
  <c r="AG35" s="1"/>
  <c r="AD36"/>
  <c r="AF36"/>
  <c r="AG36" s="1"/>
  <c r="AD37"/>
  <c r="AF37"/>
  <c r="AG37" s="1"/>
  <c r="AD38"/>
  <c r="AF38"/>
  <c r="AG38" s="1"/>
  <c r="AD39"/>
  <c r="AF39"/>
  <c r="AG39" s="1"/>
  <c r="AD40"/>
  <c r="AF40"/>
  <c r="AF20" i="24" s="1"/>
  <c r="E6" i="21"/>
  <c r="B8"/>
  <c r="G8"/>
  <c r="I8"/>
  <c r="M8"/>
  <c r="B9"/>
  <c r="O17"/>
  <c r="E17" s="1"/>
  <c r="AD21"/>
  <c r="AF21"/>
  <c r="AD22"/>
  <c r="AF22"/>
  <c r="AG22" s="1"/>
  <c r="AF23"/>
  <c r="AG23" s="1"/>
  <c r="AF24"/>
  <c r="AG24" s="1"/>
  <c r="AF25"/>
  <c r="AG25" s="1"/>
  <c r="AD26"/>
  <c r="AF26"/>
  <c r="AG26" s="1"/>
  <c r="AD27"/>
  <c r="AF27"/>
  <c r="AG27" s="1"/>
  <c r="AD28"/>
  <c r="AF28"/>
  <c r="AG28" s="1"/>
  <c r="AD29"/>
  <c r="AF29"/>
  <c r="AG29" s="1"/>
  <c r="AD30"/>
  <c r="AF30"/>
  <c r="AG30" s="1"/>
  <c r="AD31"/>
  <c r="AF31"/>
  <c r="AG31" s="1"/>
  <c r="AD32"/>
  <c r="AF32"/>
  <c r="AG32" s="1"/>
  <c r="AD33"/>
  <c r="AF33"/>
  <c r="AG33" s="1"/>
  <c r="AD34"/>
  <c r="AF34"/>
  <c r="AG34" s="1"/>
  <c r="AD35"/>
  <c r="AF35"/>
  <c r="AG35" s="1"/>
  <c r="AD36"/>
  <c r="AF36"/>
  <c r="AG36" s="1"/>
  <c r="AD37"/>
  <c r="AF37"/>
  <c r="AG37" s="1"/>
  <c r="AD38"/>
  <c r="AF38"/>
  <c r="AG38" s="1"/>
  <c r="AD39"/>
  <c r="AF39"/>
  <c r="AG39" s="1"/>
  <c r="AD40"/>
  <c r="AF40"/>
  <c r="AF20" i="23" s="1"/>
  <c r="E6" i="20"/>
  <c r="B8"/>
  <c r="G8"/>
  <c r="I8"/>
  <c r="M8"/>
  <c r="B9"/>
  <c r="O17"/>
  <c r="G17" s="1"/>
  <c r="AD21"/>
  <c r="AF21"/>
  <c r="AD22"/>
  <c r="AF22"/>
  <c r="AG22" s="1"/>
  <c r="AD23"/>
  <c r="AF23"/>
  <c r="AG23" s="1"/>
  <c r="AD24"/>
  <c r="AF24"/>
  <c r="AG24" s="1"/>
  <c r="AD25"/>
  <c r="AF25"/>
  <c r="AG25" s="1"/>
  <c r="AD26"/>
  <c r="AF26"/>
  <c r="AG26" s="1"/>
  <c r="AD27"/>
  <c r="AF27"/>
  <c r="AG27" s="1"/>
  <c r="AD28"/>
  <c r="AF28"/>
  <c r="AG28" s="1"/>
  <c r="AD29"/>
  <c r="AF29"/>
  <c r="AG29" s="1"/>
  <c r="AD30"/>
  <c r="AF30"/>
  <c r="AG30" s="1"/>
  <c r="AD31"/>
  <c r="AF31"/>
  <c r="AG31" s="1"/>
  <c r="AD32"/>
  <c r="AF32"/>
  <c r="AG32" s="1"/>
  <c r="AD33"/>
  <c r="AF33"/>
  <c r="AG33" s="1"/>
  <c r="AD34"/>
  <c r="AF34"/>
  <c r="AG34" s="1"/>
  <c r="AD35"/>
  <c r="AF35"/>
  <c r="AG35" s="1"/>
  <c r="AD36"/>
  <c r="AF36"/>
  <c r="AG36" s="1"/>
  <c r="AD37"/>
  <c r="AF37"/>
  <c r="AG37" s="1"/>
  <c r="AD38"/>
  <c r="AF38"/>
  <c r="AG38" s="1"/>
  <c r="AD39"/>
  <c r="AF39"/>
  <c r="AG39" s="1"/>
  <c r="AD40"/>
  <c r="AF40"/>
  <c r="AF20" i="21" s="1"/>
  <c r="E6" i="19"/>
  <c r="B8"/>
  <c r="G8"/>
  <c r="AD21"/>
  <c r="I8"/>
  <c r="M8"/>
  <c r="B9"/>
  <c r="O17"/>
  <c r="E17" s="1"/>
  <c r="S22" s="1"/>
  <c r="AF21"/>
  <c r="AF22"/>
  <c r="AG22" s="1"/>
  <c r="AD23"/>
  <c r="AF23"/>
  <c r="AG23" s="1"/>
  <c r="AF24"/>
  <c r="AG24" s="1"/>
  <c r="AF25"/>
  <c r="AG25" s="1"/>
  <c r="AF26"/>
  <c r="AG26" s="1"/>
  <c r="AD27"/>
  <c r="AF27"/>
  <c r="AG27" s="1"/>
  <c r="AF28"/>
  <c r="AG28" s="1"/>
  <c r="AF29"/>
  <c r="AG29" s="1"/>
  <c r="AF30"/>
  <c r="AG30" s="1"/>
  <c r="AD31"/>
  <c r="AF31"/>
  <c r="AG31" s="1"/>
  <c r="AF32"/>
  <c r="AG32" s="1"/>
  <c r="AD33"/>
  <c r="AF33"/>
  <c r="AG33" s="1"/>
  <c r="AF34"/>
  <c r="AG34" s="1"/>
  <c r="AF35"/>
  <c r="AG35" s="1"/>
  <c r="AF36"/>
  <c r="AG36" s="1"/>
  <c r="AD37"/>
  <c r="AF37"/>
  <c r="AG37" s="1"/>
  <c r="AF38"/>
  <c r="AG38" s="1"/>
  <c r="AF39"/>
  <c r="AG39" s="1"/>
  <c r="AF40"/>
  <c r="AF20" i="20" s="1"/>
  <c r="E6" i="11"/>
  <c r="B8"/>
  <c r="G8"/>
  <c r="AE34" s="1"/>
  <c r="I8"/>
  <c r="M8"/>
  <c r="B9"/>
  <c r="O17"/>
  <c r="G17" s="1"/>
  <c r="AF21"/>
  <c r="AF22"/>
  <c r="AG22" s="1"/>
  <c r="AD23"/>
  <c r="AF23"/>
  <c r="AG23" s="1"/>
  <c r="AF24"/>
  <c r="AG24" s="1"/>
  <c r="AD25"/>
  <c r="AF25"/>
  <c r="AG25" s="1"/>
  <c r="AF26"/>
  <c r="AG26" s="1"/>
  <c r="AD27"/>
  <c r="AF27"/>
  <c r="AG27" s="1"/>
  <c r="AF28"/>
  <c r="AG28" s="1"/>
  <c r="AD29"/>
  <c r="AF29"/>
  <c r="AG29" s="1"/>
  <c r="AF30"/>
  <c r="AG30" s="1"/>
  <c r="AD31"/>
  <c r="AF31"/>
  <c r="AG31" s="1"/>
  <c r="AF32"/>
  <c r="AG32" s="1"/>
  <c r="AD33"/>
  <c r="AF33"/>
  <c r="AG33" s="1"/>
  <c r="AF34"/>
  <c r="AG34" s="1"/>
  <c r="AD35"/>
  <c r="AF35"/>
  <c r="AG35" s="1"/>
  <c r="AF36"/>
  <c r="AG36" s="1"/>
  <c r="AD37"/>
  <c r="AF37"/>
  <c r="AG37" s="1"/>
  <c r="AF38"/>
  <c r="AG38" s="1"/>
  <c r="AD39"/>
  <c r="AF39"/>
  <c r="AG39" s="1"/>
  <c r="AF40"/>
  <c r="AF20" i="19" s="1"/>
  <c r="R4" i="1"/>
  <c r="AH4" s="1"/>
  <c r="R6"/>
  <c r="AH6" s="1"/>
  <c r="R8"/>
  <c r="AH8" s="1"/>
  <c r="R10"/>
  <c r="AH10" s="1"/>
  <c r="R11"/>
  <c r="AH11" s="1"/>
  <c r="R12"/>
  <c r="AH12"/>
  <c r="R13"/>
  <c r="AH13" s="1"/>
  <c r="R14"/>
  <c r="AH15" s="1"/>
  <c r="E17"/>
  <c r="S38" s="1"/>
  <c r="G17"/>
  <c r="I17"/>
  <c r="K17"/>
  <c r="AB21"/>
  <c r="AC21"/>
  <c r="AE21"/>
  <c r="AF21"/>
  <c r="AG21" s="1"/>
  <c r="AB22"/>
  <c r="AC22"/>
  <c r="AE22"/>
  <c r="AF22"/>
  <c r="AG22" s="1"/>
  <c r="AB23"/>
  <c r="AC23"/>
  <c r="AE23"/>
  <c r="AF23"/>
  <c r="AG23" s="1"/>
  <c r="AB24"/>
  <c r="AC24"/>
  <c r="AE24"/>
  <c r="AF24"/>
  <c r="AG24" s="1"/>
  <c r="AB25"/>
  <c r="AC25"/>
  <c r="AE25"/>
  <c r="AF25"/>
  <c r="AG25" s="1"/>
  <c r="AB26"/>
  <c r="AC26"/>
  <c r="AE26"/>
  <c r="AF26"/>
  <c r="AG26" s="1"/>
  <c r="AB27"/>
  <c r="AC27"/>
  <c r="AE27"/>
  <c r="AF27"/>
  <c r="AG27" s="1"/>
  <c r="AB28"/>
  <c r="AC28"/>
  <c r="AE28"/>
  <c r="AF28"/>
  <c r="AG28" s="1"/>
  <c r="AB29"/>
  <c r="AC29"/>
  <c r="AE29"/>
  <c r="AF29"/>
  <c r="AG29" s="1"/>
  <c r="AB30"/>
  <c r="AC30"/>
  <c r="AE30"/>
  <c r="AF30"/>
  <c r="AG30" s="1"/>
  <c r="AB31"/>
  <c r="AC31"/>
  <c r="AE31"/>
  <c r="AF31"/>
  <c r="AG31" s="1"/>
  <c r="AB32"/>
  <c r="AC32"/>
  <c r="AE32"/>
  <c r="AF32"/>
  <c r="AG32" s="1"/>
  <c r="AB33"/>
  <c r="AC33"/>
  <c r="AE33"/>
  <c r="AF33"/>
  <c r="AG33" s="1"/>
  <c r="AB34"/>
  <c r="AC34"/>
  <c r="AE34"/>
  <c r="AF34"/>
  <c r="AG34" s="1"/>
  <c r="S35"/>
  <c r="AB35"/>
  <c r="AC35"/>
  <c r="AE35"/>
  <c r="AF35"/>
  <c r="AG35" s="1"/>
  <c r="AB36"/>
  <c r="AC36"/>
  <c r="AE36"/>
  <c r="AF36"/>
  <c r="AG36" s="1"/>
  <c r="AB37"/>
  <c r="AC37"/>
  <c r="AE37"/>
  <c r="AF37"/>
  <c r="AG37" s="1"/>
  <c r="AB38"/>
  <c r="AC38"/>
  <c r="AE38"/>
  <c r="AF38"/>
  <c r="AG38" s="1"/>
  <c r="AB39"/>
  <c r="AC39"/>
  <c r="AE39"/>
  <c r="AF39"/>
  <c r="AG39" s="1"/>
  <c r="AB40"/>
  <c r="AC40"/>
  <c r="AE40"/>
  <c r="AF40"/>
  <c r="AG40" s="1"/>
  <c r="S22" i="24"/>
  <c r="S22" i="23"/>
  <c r="BP28" i="1"/>
  <c r="BS28" s="1"/>
  <c r="AD26" i="23"/>
  <c r="AD25"/>
  <c r="AD24"/>
  <c r="AD22"/>
  <c r="AD21"/>
  <c r="AD40" i="24"/>
  <c r="AD38"/>
  <c r="AD37"/>
  <c r="AD36"/>
  <c r="AD35"/>
  <c r="AD34"/>
  <c r="AD33"/>
  <c r="AD32"/>
  <c r="AD31"/>
  <c r="AD29"/>
  <c r="AD27"/>
  <c r="AD26"/>
  <c r="AD25"/>
  <c r="AD23"/>
  <c r="AD22"/>
  <c r="AD21"/>
  <c r="AD39" i="25"/>
  <c r="AD38"/>
  <c r="AD36"/>
  <c r="AD35"/>
  <c r="AD33"/>
  <c r="AD32"/>
  <c r="AD30"/>
  <c r="AD29"/>
  <c r="AD27"/>
  <c r="AD26"/>
  <c r="AD23"/>
  <c r="AD22"/>
  <c r="AD21"/>
  <c r="BR37" i="28"/>
  <c r="BU37" s="1"/>
  <c r="CC38"/>
  <c r="CI38" s="1"/>
  <c r="CC27" i="27"/>
  <c r="CI27" s="1"/>
  <c r="BR36"/>
  <c r="BU36" s="1"/>
  <c r="CC37"/>
  <c r="CI37" s="1"/>
  <c r="CO37"/>
  <c r="BP28"/>
  <c r="BS28" s="1"/>
  <c r="BP30"/>
  <c r="BS30" s="1"/>
  <c r="BP32"/>
  <c r="BS32" s="1"/>
  <c r="CC22" i="26"/>
  <c r="CI22" s="1"/>
  <c r="BR31" i="25"/>
  <c r="BU31" s="1"/>
  <c r="CC38"/>
  <c r="CI38" s="1"/>
  <c r="BR23" i="24"/>
  <c r="BU23" s="1"/>
  <c r="BP26"/>
  <c r="BS26" s="1"/>
  <c r="CE31"/>
  <c r="CK31" s="1"/>
  <c r="BP34"/>
  <c r="BS34" s="1"/>
  <c r="BR26"/>
  <c r="BU26" s="1"/>
  <c r="CC31"/>
  <c r="CI31" s="1"/>
  <c r="CC35"/>
  <c r="CI35" s="1"/>
  <c r="CC23" i="23"/>
  <c r="CI23" s="1"/>
  <c r="CO23"/>
  <c r="CR23" s="1"/>
  <c r="BP34"/>
  <c r="BS34" s="1"/>
  <c r="CC31"/>
  <c r="CI31" s="1"/>
  <c r="BP24" i="21"/>
  <c r="BS24" s="1"/>
  <c r="CC29"/>
  <c r="CI29" s="1"/>
  <c r="BR38"/>
  <c r="BU38" s="1"/>
  <c r="BR22"/>
  <c r="BU22" s="1"/>
  <c r="CC35" i="20"/>
  <c r="CI35" s="1"/>
  <c r="BR26" i="19"/>
  <c r="BU26" s="1"/>
  <c r="BR30"/>
  <c r="BU30" s="1"/>
  <c r="CO31"/>
  <c r="BR34"/>
  <c r="BU34" s="1"/>
  <c r="CO35"/>
  <c r="BR38"/>
  <c r="BU38" s="1"/>
  <c r="CC24"/>
  <c r="CI24" s="1"/>
  <c r="CO24"/>
  <c r="CA25"/>
  <c r="CG25" s="1"/>
  <c r="CE25"/>
  <c r="CK25" s="1"/>
  <c r="CA27"/>
  <c r="CG27" s="1"/>
  <c r="CE27"/>
  <c r="CK27" s="1"/>
  <c r="BP30"/>
  <c r="BS30" s="1"/>
  <c r="CE31"/>
  <c r="CK31" s="1"/>
  <c r="CA35"/>
  <c r="CG35" s="1"/>
  <c r="BR38" i="11"/>
  <c r="BU38" s="1"/>
  <c r="BR25" i="27"/>
  <c r="BU25" s="1"/>
  <c r="BP23"/>
  <c r="BS23" s="1"/>
  <c r="BR23"/>
  <c r="BU23" s="1"/>
  <c r="CB36"/>
  <c r="CH36" s="1"/>
  <c r="CB25"/>
  <c r="CH25" s="1"/>
  <c r="CD25"/>
  <c r="CJ25" s="1"/>
  <c r="CF25"/>
  <c r="CL25" s="1"/>
  <c r="CD27"/>
  <c r="CJ27" s="1"/>
  <c r="CF27"/>
  <c r="CL27" s="1"/>
  <c r="CA36"/>
  <c r="CG36" s="1"/>
  <c r="CE38"/>
  <c r="CK38" s="1"/>
  <c r="CA21" i="26"/>
  <c r="CG21" s="1"/>
  <c r="CE21"/>
  <c r="CK21" s="1"/>
  <c r="CB22"/>
  <c r="CH22" s="1"/>
  <c r="CD22"/>
  <c r="CJ22" s="1"/>
  <c r="CF22"/>
  <c r="CL22" s="1"/>
  <c r="CE23"/>
  <c r="CK23" s="1"/>
  <c r="CO23"/>
  <c r="CC28"/>
  <c r="CI28" s="1"/>
  <c r="CB21"/>
  <c r="CH21" s="1"/>
  <c r="CF21"/>
  <c r="CL21" s="1"/>
  <c r="CP30"/>
  <c r="CB32"/>
  <c r="CH32" s="1"/>
  <c r="CB36"/>
  <c r="CH36" s="1"/>
  <c r="CD36"/>
  <c r="CJ36" s="1"/>
  <c r="CF36"/>
  <c r="CL36" s="1"/>
  <c r="CD25"/>
  <c r="CJ25" s="1"/>
  <c r="CA38"/>
  <c r="CG38" s="1"/>
  <c r="BP39"/>
  <c r="BS39" s="1"/>
  <c r="CO23" i="25"/>
  <c r="CB39"/>
  <c r="CH39" s="1"/>
  <c r="BR26"/>
  <c r="BU26" s="1"/>
  <c r="BP30"/>
  <c r="BS30" s="1"/>
  <c r="CE33"/>
  <c r="CK33" s="1"/>
  <c r="CC33"/>
  <c r="CI33" s="1"/>
  <c r="CA33"/>
  <c r="CG33" s="1"/>
  <c r="CE35"/>
  <c r="CK35" s="1"/>
  <c r="CC35"/>
  <c r="CI35" s="1"/>
  <c r="CA35"/>
  <c r="CG35" s="1"/>
  <c r="BR36"/>
  <c r="BU36" s="1"/>
  <c r="BP36"/>
  <c r="BS36" s="1"/>
  <c r="CD23"/>
  <c r="CJ23" s="1"/>
  <c r="CF23"/>
  <c r="CL23" s="1"/>
  <c r="CD31"/>
  <c r="CJ31" s="1"/>
  <c r="CP31"/>
  <c r="CR31" s="1"/>
  <c r="CP33"/>
  <c r="CD35"/>
  <c r="CJ35" s="1"/>
  <c r="CP35"/>
  <c r="BR22" i="24"/>
  <c r="BU22" s="1"/>
  <c r="CB22"/>
  <c r="CH22" s="1"/>
  <c r="CA23"/>
  <c r="CG23" s="1"/>
  <c r="CB28"/>
  <c r="CH28" s="1"/>
  <c r="BR27"/>
  <c r="BU27" s="1"/>
  <c r="CO28"/>
  <c r="CE28"/>
  <c r="CK28" s="1"/>
  <c r="CC28"/>
  <c r="CI28" s="1"/>
  <c r="CA28"/>
  <c r="CG28" s="1"/>
  <c r="BR31"/>
  <c r="BU31" s="1"/>
  <c r="CB23"/>
  <c r="CH23" s="1"/>
  <c r="CD23"/>
  <c r="CJ23" s="1"/>
  <c r="CF23"/>
  <c r="CL23" s="1"/>
  <c r="CD26"/>
  <c r="CJ26" s="1"/>
  <c r="CD28"/>
  <c r="CJ28" s="1"/>
  <c r="CP28"/>
  <c r="CD32"/>
  <c r="CJ32" s="1"/>
  <c r="CB36"/>
  <c r="CH36" s="1"/>
  <c r="CP36"/>
  <c r="CQ36" s="1"/>
  <c r="BQ39"/>
  <c r="BT39" s="1"/>
  <c r="CO39"/>
  <c r="CC34"/>
  <c r="CI34" s="1"/>
  <c r="CD35"/>
  <c r="CJ35" s="1"/>
  <c r="CF35"/>
  <c r="CL35" s="1"/>
  <c r="CE36"/>
  <c r="CK36" s="1"/>
  <c r="BP39"/>
  <c r="BS39" s="1"/>
  <c r="CD39"/>
  <c r="CJ39" s="1"/>
  <c r="CF39"/>
  <c r="CL39" s="1"/>
  <c r="BQ21" i="23"/>
  <c r="BT21" s="1"/>
  <c r="BR35"/>
  <c r="BU35" s="1"/>
  <c r="BP21"/>
  <c r="BS21" s="1"/>
  <c r="CB23"/>
  <c r="CH23" s="1"/>
  <c r="CD23"/>
  <c r="CJ23" s="1"/>
  <c r="CF23"/>
  <c r="CL23" s="1"/>
  <c r="CB27"/>
  <c r="CH27" s="1"/>
  <c r="CF39"/>
  <c r="CL39" s="1"/>
  <c r="BQ23" i="21"/>
  <c r="BT23" s="1"/>
  <c r="CE26"/>
  <c r="CK26" s="1"/>
  <c r="CC26"/>
  <c r="CI26" s="1"/>
  <c r="CP26"/>
  <c r="CB34"/>
  <c r="CH34" s="1"/>
  <c r="CD34"/>
  <c r="CJ34" s="1"/>
  <c r="CD25"/>
  <c r="CJ25" s="1"/>
  <c r="CF25"/>
  <c r="CL25" s="1"/>
  <c r="CD27"/>
  <c r="CJ27" s="1"/>
  <c r="CB29"/>
  <c r="CH29" s="1"/>
  <c r="CA34"/>
  <c r="CG34" s="1"/>
  <c r="CC34"/>
  <c r="CI34" s="1"/>
  <c r="CD35"/>
  <c r="CJ35" s="1"/>
  <c r="CO28" i="20"/>
  <c r="CE28"/>
  <c r="CK28" s="1"/>
  <c r="CA22"/>
  <c r="CG22" s="1"/>
  <c r="CD30"/>
  <c r="CJ30" s="1"/>
  <c r="CP30"/>
  <c r="CB32"/>
  <c r="CH32" s="1"/>
  <c r="CD32"/>
  <c r="CJ32" s="1"/>
  <c r="CF32"/>
  <c r="CL32" s="1"/>
  <c r="CP32"/>
  <c r="CQ32" s="1"/>
  <c r="BQ35"/>
  <c r="BT35" s="1"/>
  <c r="CD38"/>
  <c r="CJ38" s="1"/>
  <c r="CA32"/>
  <c r="CG32" s="1"/>
  <c r="CC32"/>
  <c r="CI32" s="1"/>
  <c r="CE32"/>
  <c r="CK32" s="1"/>
  <c r="BP33"/>
  <c r="BS33" s="1"/>
  <c r="BP35"/>
  <c r="BS35" s="1"/>
  <c r="CC21" i="19"/>
  <c r="CI21" s="1"/>
  <c r="CO21"/>
  <c r="BP22"/>
  <c r="BS22" s="1"/>
  <c r="BR22"/>
  <c r="BU22" s="1"/>
  <c r="CB24"/>
  <c r="CH24" s="1"/>
  <c r="CD24"/>
  <c r="CJ24" s="1"/>
  <c r="CF24"/>
  <c r="CL24" s="1"/>
  <c r="BR27"/>
  <c r="BU27" s="1"/>
  <c r="CO30"/>
  <c r="CD21"/>
  <c r="CJ21" s="1"/>
  <c r="CP28"/>
  <c r="CB32"/>
  <c r="CH32" s="1"/>
  <c r="CO39"/>
  <c r="CD25"/>
  <c r="CJ25" s="1"/>
  <c r="CB27"/>
  <c r="CH27" s="1"/>
  <c r="CF27"/>
  <c r="CL27" s="1"/>
  <c r="CB31"/>
  <c r="CH31" s="1"/>
  <c r="CA32"/>
  <c r="CG32" s="1"/>
  <c r="BP39"/>
  <c r="BS39" s="1"/>
  <c r="CD39"/>
  <c r="CJ39" s="1"/>
  <c r="CB22" i="11"/>
  <c r="CH22" s="1"/>
  <c r="CD22"/>
  <c r="CJ22" s="1"/>
  <c r="CA26"/>
  <c r="CG26" s="1"/>
  <c r="CO30"/>
  <c r="CD30"/>
  <c r="CJ30" s="1"/>
  <c r="CP30"/>
  <c r="BQ33"/>
  <c r="BT33" s="1"/>
  <c r="CD34"/>
  <c r="CJ34" s="1"/>
  <c r="BQ37"/>
  <c r="BT37" s="1"/>
  <c r="CB38"/>
  <c r="CH38" s="1"/>
  <c r="CF38"/>
  <c r="CL38" s="1"/>
  <c r="BP33"/>
  <c r="BS33" s="1"/>
  <c r="CC34"/>
  <c r="CI34" s="1"/>
  <c r="BP37"/>
  <c r="BS37" s="1"/>
  <c r="CA38"/>
  <c r="CG38" s="1"/>
  <c r="CC38"/>
  <c r="CI38" s="1"/>
  <c r="CC30" i="1"/>
  <c r="CI30" s="1"/>
  <c r="CD25"/>
  <c r="CJ25" s="1"/>
  <c r="CF32"/>
  <c r="CL32" s="1"/>
  <c r="CD25" i="28"/>
  <c r="CJ25" s="1"/>
  <c r="CD22"/>
  <c r="CJ22" s="1"/>
  <c r="BQ36"/>
  <c r="BT36" s="1"/>
  <c r="CB26"/>
  <c r="CH26" s="1"/>
  <c r="CB32"/>
  <c r="CH32" s="1"/>
  <c r="CD32"/>
  <c r="CJ32" s="1"/>
  <c r="CF32"/>
  <c r="CL32" s="1"/>
  <c r="BP36"/>
  <c r="BS36" s="1"/>
  <c r="CC37"/>
  <c r="CI37" s="1"/>
  <c r="CD38"/>
  <c r="CJ38" s="1"/>
  <c r="CD40" i="25"/>
  <c r="CD20" i="26" s="1"/>
  <c r="CP22" i="19"/>
  <c r="CF30" i="20"/>
  <c r="CL30" s="1"/>
  <c r="BQ23" i="24"/>
  <c r="BT23" s="1"/>
  <c r="BQ26" i="11"/>
  <c r="BT26" s="1"/>
  <c r="BQ38"/>
  <c r="BT38" s="1"/>
  <c r="CP24" i="19"/>
  <c r="CP27" i="20"/>
  <c r="BP40"/>
  <c r="BP20" i="21" s="1"/>
  <c r="CF40" i="26"/>
  <c r="CF20" i="27" s="1"/>
  <c r="CO34" i="28"/>
  <c r="CP34"/>
  <c r="CA26"/>
  <c r="CG26" s="1"/>
  <c r="CE34"/>
  <c r="CK34" s="1"/>
  <c r="BZ20" i="19"/>
  <c r="CA40" i="21"/>
  <c r="CG40" s="1"/>
  <c r="CC40"/>
  <c r="CC20" i="23" s="1"/>
  <c r="BZ20"/>
  <c r="CA40" i="24"/>
  <c r="CA20" i="25" s="1"/>
  <c r="CC40" i="24"/>
  <c r="CC20" i="25" s="1"/>
  <c r="CE40" i="24"/>
  <c r="CK40" s="1"/>
  <c r="CK20" i="25" s="1"/>
  <c r="BZ20"/>
  <c r="CB28" i="20"/>
  <c r="CH28" s="1"/>
  <c r="CB26" i="21"/>
  <c r="CH26" s="1"/>
  <c r="CE27"/>
  <c r="CK27" s="1"/>
  <c r="CO27"/>
  <c r="CR27" s="1"/>
  <c r="BP30"/>
  <c r="BS30" s="1"/>
  <c r="BP32"/>
  <c r="BS32" s="1"/>
  <c r="BP34"/>
  <c r="BS34" s="1"/>
  <c r="BP36"/>
  <c r="BS36" s="1"/>
  <c r="BP38"/>
  <c r="BS38" s="1"/>
  <c r="CA23" i="23"/>
  <c r="CG23" s="1"/>
  <c r="CE23"/>
  <c r="CK23" s="1"/>
  <c r="BP24"/>
  <c r="BS24" s="1"/>
  <c r="CA22" i="26"/>
  <c r="CG22" s="1"/>
  <c r="CE24"/>
  <c r="CK24" s="1"/>
  <c r="CA32" i="28"/>
  <c r="CG32" s="1"/>
  <c r="CE32"/>
  <c r="CK32" s="1"/>
  <c r="CE27" i="11"/>
  <c r="CK27" s="1"/>
  <c r="CA24" i="19"/>
  <c r="CG24" s="1"/>
  <c r="CA25" i="21"/>
  <c r="CG25" s="1"/>
  <c r="CE25"/>
  <c r="CK25" s="1"/>
  <c r="CA29"/>
  <c r="CG29" s="1"/>
  <c r="CE29"/>
  <c r="CK29" s="1"/>
  <c r="CD40" i="11"/>
  <c r="CJ40" s="1"/>
  <c r="CF40" i="21"/>
  <c r="CL40" s="1"/>
  <c r="CB40"/>
  <c r="CB20" i="23" s="1"/>
  <c r="CF40" i="24"/>
  <c r="CL40" s="1"/>
  <c r="CL20" i="25" s="1"/>
  <c r="CB40" i="24"/>
  <c r="CB20" i="25" s="1"/>
  <c r="CP40" i="24"/>
  <c r="CP20" i="25" s="1"/>
  <c r="CP40" i="21"/>
  <c r="CP20" i="23" s="1"/>
  <c r="CO40" i="24"/>
  <c r="CO20" i="25" s="1"/>
  <c r="CP30" i="23"/>
  <c r="CO31"/>
  <c r="CP29"/>
  <c r="S21"/>
  <c r="S21" i="27"/>
  <c r="S29" i="1"/>
  <c r="S21" i="24"/>
  <c r="S37" i="11"/>
  <c r="S32"/>
  <c r="S26"/>
  <c r="S39" i="19"/>
  <c r="S37"/>
  <c r="S34"/>
  <c r="S27"/>
  <c r="S25"/>
  <c r="S39" i="20"/>
  <c r="S35"/>
  <c r="S31"/>
  <c r="S27"/>
  <c r="S23"/>
  <c r="S39" i="23"/>
  <c r="S37"/>
  <c r="S35"/>
  <c r="S33"/>
  <c r="S31"/>
  <c r="S29"/>
  <c r="S27"/>
  <c r="S26"/>
  <c r="S25"/>
  <c r="S24"/>
  <c r="S39" i="24"/>
  <c r="S38"/>
  <c r="S37"/>
  <c r="S36"/>
  <c r="S35"/>
  <c r="S34"/>
  <c r="S33"/>
  <c r="S32"/>
  <c r="S31"/>
  <c r="S28"/>
  <c r="S27"/>
  <c r="S26"/>
  <c r="S25"/>
  <c r="S36" i="25"/>
  <c r="S31"/>
  <c r="S29"/>
  <c r="S40" i="27"/>
  <c r="S36"/>
  <c r="S32"/>
  <c r="S28"/>
  <c r="S24"/>
  <c r="S40" i="28"/>
  <c r="S36"/>
  <c r="S32"/>
  <c r="S28"/>
  <c r="S23"/>
  <c r="S21" i="20"/>
  <c r="S36" i="11"/>
  <c r="S36" i="19"/>
  <c r="S31"/>
  <c r="S29"/>
  <c r="S24"/>
  <c r="S38" i="20"/>
  <c r="S34"/>
  <c r="S30"/>
  <c r="S26"/>
  <c r="S40" i="23"/>
  <c r="S38"/>
  <c r="S36"/>
  <c r="S34"/>
  <c r="S32"/>
  <c r="S30"/>
  <c r="S28"/>
  <c r="S23"/>
  <c r="S40" i="24"/>
  <c r="S30"/>
  <c r="S29"/>
  <c r="S24"/>
  <c r="S23"/>
  <c r="S40" i="25"/>
  <c r="S38"/>
  <c r="S33"/>
  <c r="S28"/>
  <c r="S26"/>
  <c r="S39" i="27"/>
  <c r="S35"/>
  <c r="S31"/>
  <c r="S27"/>
  <c r="S25"/>
  <c r="S39" i="28"/>
  <c r="S37"/>
  <c r="S35"/>
  <c r="S33"/>
  <c r="S31"/>
  <c r="S29"/>
  <c r="S27"/>
  <c r="S25"/>
  <c r="BQ24" i="26"/>
  <c r="BT24" s="1"/>
  <c r="CA40"/>
  <c r="CA20" i="27" s="1"/>
  <c r="CB40" i="26"/>
  <c r="CB20" i="27" s="1"/>
  <c r="CE40" i="26"/>
  <c r="CE20" i="27" s="1"/>
  <c r="CO40" i="26"/>
  <c r="CO20" i="27" s="1"/>
  <c r="CP22" i="26"/>
  <c r="CQ22" s="1"/>
  <c r="CE22"/>
  <c r="CK22" s="1"/>
  <c r="CP24"/>
  <c r="CC24"/>
  <c r="CI24" s="1"/>
  <c r="CO24"/>
  <c r="CB24"/>
  <c r="CH24" s="1"/>
  <c r="CD24"/>
  <c r="CJ24" s="1"/>
  <c r="CF24"/>
  <c r="CL24" s="1"/>
  <c r="CA24"/>
  <c r="CG24" s="1"/>
  <c r="BQ27"/>
  <c r="BT27" s="1"/>
  <c r="BR27"/>
  <c r="BU27" s="1"/>
  <c r="BP27"/>
  <c r="BS27" s="1"/>
  <c r="CC31"/>
  <c r="CI31" s="1"/>
  <c r="CO31"/>
  <c r="CO32"/>
  <c r="CD32"/>
  <c r="CJ32" s="1"/>
  <c r="BR25"/>
  <c r="BU25" s="1"/>
  <c r="CE21" i="25"/>
  <c r="CK21" s="1"/>
  <c r="CO21"/>
  <c r="CD25"/>
  <c r="CJ25" s="1"/>
  <c r="CF33"/>
  <c r="CL33" s="1"/>
  <c r="CB33"/>
  <c r="CH33" s="1"/>
  <c r="CO33"/>
  <c r="CQ33" s="1"/>
  <c r="CD33"/>
  <c r="CJ33" s="1"/>
  <c r="BQ34"/>
  <c r="BT34" s="1"/>
  <c r="BR34"/>
  <c r="BU34" s="1"/>
  <c r="BP34"/>
  <c r="BS34" s="1"/>
  <c r="CF35"/>
  <c r="CL35" s="1"/>
  <c r="CB35"/>
  <c r="CH35" s="1"/>
  <c r="CO35"/>
  <c r="BQ38"/>
  <c r="BT38" s="1"/>
  <c r="BR38"/>
  <c r="BU38" s="1"/>
  <c r="BP38"/>
  <c r="BS38" s="1"/>
  <c r="CE30" i="23"/>
  <c r="CK30" s="1"/>
  <c r="CC30"/>
  <c r="CI30" s="1"/>
  <c r="CD26"/>
  <c r="CJ26" s="1"/>
  <c r="BP37"/>
  <c r="BS37" s="1"/>
  <c r="CF26"/>
  <c r="CL26" s="1"/>
  <c r="CF32"/>
  <c r="CL32" s="1"/>
  <c r="CE33"/>
  <c r="CK33" s="1"/>
  <c r="BR22" i="20"/>
  <c r="BU22" s="1"/>
  <c r="CP24"/>
  <c r="CP25"/>
  <c r="CF27"/>
  <c r="CL27" s="1"/>
  <c r="CP37"/>
  <c r="CC37"/>
  <c r="CI37" s="1"/>
  <c r="CO37"/>
  <c r="CA37"/>
  <c r="CG37" s="1"/>
  <c r="CE37"/>
  <c r="CK37" s="1"/>
  <c r="CB37"/>
  <c r="CH37" s="1"/>
  <c r="CD37"/>
  <c r="CJ37" s="1"/>
  <c r="CF37"/>
  <c r="CL37" s="1"/>
  <c r="CC22"/>
  <c r="CI22" s="1"/>
  <c r="CE22"/>
  <c r="CK22" s="1"/>
  <c r="CO22"/>
  <c r="CD22"/>
  <c r="CJ22" s="1"/>
  <c r="CF22"/>
  <c r="CL22" s="1"/>
  <c r="BQ25"/>
  <c r="BT25" s="1"/>
  <c r="BP25"/>
  <c r="BS25" s="1"/>
  <c r="CA39"/>
  <c r="CG39" s="1"/>
  <c r="CC40"/>
  <c r="CI40" s="1"/>
  <c r="CI20" i="21" s="1"/>
  <c r="S25" i="11"/>
  <c r="S38"/>
  <c r="S28"/>
  <c r="S33"/>
  <c r="S39"/>
  <c r="AD40"/>
  <c r="AD38"/>
  <c r="AD36"/>
  <c r="AD34"/>
  <c r="AD32"/>
  <c r="AD30"/>
  <c r="AD28"/>
  <c r="AD26"/>
  <c r="AD24"/>
  <c r="AD22"/>
  <c r="AD21"/>
  <c r="AD40" i="19"/>
  <c r="AD38"/>
  <c r="AD36"/>
  <c r="AD34"/>
  <c r="AD32"/>
  <c r="AD30"/>
  <c r="AD28"/>
  <c r="AD26"/>
  <c r="AD24"/>
  <c r="AD22"/>
  <c r="AD39" i="24"/>
  <c r="AD28"/>
  <c r="AD39" i="26"/>
  <c r="AD37"/>
  <c r="AD35"/>
  <c r="AD33"/>
  <c r="AD31"/>
  <c r="AD29"/>
  <c r="AD27"/>
  <c r="AD25"/>
  <c r="AD23"/>
  <c r="CR22"/>
  <c r="AG40" i="24"/>
  <c r="CF38" i="28"/>
  <c r="CL38" s="1"/>
  <c r="CB38"/>
  <c r="CH38" s="1"/>
  <c r="CO38"/>
  <c r="CE38"/>
  <c r="CK38" s="1"/>
  <c r="CP38"/>
  <c r="BP40"/>
  <c r="BS40" s="1"/>
  <c r="CE39"/>
  <c r="CK39" s="1"/>
  <c r="CC39"/>
  <c r="CI39" s="1"/>
  <c r="CO39"/>
  <c r="CF28"/>
  <c r="CL28" s="1"/>
  <c r="BQ40"/>
  <c r="BT40" s="1"/>
  <c r="CF39"/>
  <c r="CL39" s="1"/>
  <c r="CD39"/>
  <c r="CJ39" s="1"/>
  <c r="CD37"/>
  <c r="CJ37" s="1"/>
  <c r="CP33"/>
  <c r="CC25"/>
  <c r="CI25" s="1"/>
  <c r="CO33"/>
  <c r="BP28"/>
  <c r="BS28" s="1"/>
  <c r="BR28"/>
  <c r="BU28" s="1"/>
  <c r="CC27"/>
  <c r="CI27" s="1"/>
  <c r="BP26"/>
  <c r="BS26" s="1"/>
  <c r="BR26"/>
  <c r="BU26" s="1"/>
  <c r="CD23"/>
  <c r="CJ23" s="1"/>
  <c r="CA22"/>
  <c r="CG22" s="1"/>
  <c r="CE31" i="25"/>
  <c r="CK31" s="1"/>
  <c r="CB31"/>
  <c r="CH31" s="1"/>
  <c r="BP28"/>
  <c r="BS28" s="1"/>
  <c r="BR28"/>
  <c r="BU28" s="1"/>
  <c r="CC27"/>
  <c r="CI27" s="1"/>
  <c r="CP34"/>
  <c r="CA25"/>
  <c r="CG25" s="1"/>
  <c r="CC25"/>
  <c r="CI25" s="1"/>
  <c r="CE25"/>
  <c r="CK25" s="1"/>
  <c r="CB25"/>
  <c r="CH25" s="1"/>
  <c r="CF25"/>
  <c r="CL25" s="1"/>
  <c r="CF28"/>
  <c r="CL28" s="1"/>
  <c r="CD28"/>
  <c r="CJ28" s="1"/>
  <c r="CP25"/>
  <c r="CO28"/>
  <c r="CA28"/>
  <c r="CG28" s="1"/>
  <c r="CD21"/>
  <c r="CJ21" s="1"/>
  <c r="CB21"/>
  <c r="CH21" s="1"/>
  <c r="CE21" i="21"/>
  <c r="CK21" s="1"/>
  <c r="CF33" i="1"/>
  <c r="CL33" s="1"/>
  <c r="CO31"/>
  <c r="CC31"/>
  <c r="CI31" s="1"/>
  <c r="AG20" i="24" l="1"/>
  <c r="AG21" s="1"/>
  <c r="CE22" i="28"/>
  <c r="CK22" s="1"/>
  <c r="CO22"/>
  <c r="CR22" s="1"/>
  <c r="BR29"/>
  <c r="BU29" s="1"/>
  <c r="CB22"/>
  <c r="CH22" s="1"/>
  <c r="CP22" i="20"/>
  <c r="CQ22" s="1"/>
  <c r="CA27" i="21"/>
  <c r="CG27" s="1"/>
  <c r="CF26" i="28"/>
  <c r="CL26" s="1"/>
  <c r="CF31" i="11"/>
  <c r="CL31" s="1"/>
  <c r="CA30" i="20"/>
  <c r="CG30" s="1"/>
  <c r="CB27" i="21"/>
  <c r="CH27" s="1"/>
  <c r="CC32" i="23"/>
  <c r="CI32" s="1"/>
  <c r="CC22" i="28"/>
  <c r="CI22" s="1"/>
  <c r="CD29" i="25"/>
  <c r="CJ29" s="1"/>
  <c r="CD26" i="28"/>
  <c r="CJ26" s="1"/>
  <c r="CO32" i="1"/>
  <c r="CE28" i="19"/>
  <c r="CK28" s="1"/>
  <c r="BP30" i="23"/>
  <c r="BS30" s="1"/>
  <c r="CC26" i="28"/>
  <c r="CI26" s="1"/>
  <c r="CG40" i="24"/>
  <c r="CG20" i="25" s="1"/>
  <c r="CF38" i="20"/>
  <c r="CL38" s="1"/>
  <c r="CE26" i="28"/>
  <c r="CK26" s="1"/>
  <c r="CN26" s="1"/>
  <c r="CF22"/>
  <c r="CL22" s="1"/>
  <c r="CD36" i="19"/>
  <c r="CJ36" s="1"/>
  <c r="BP37" i="26"/>
  <c r="BS37" s="1"/>
  <c r="CO35" i="21"/>
  <c r="CR35" s="1"/>
  <c r="CE37" i="28"/>
  <c r="CK37" s="1"/>
  <c r="CC28" i="19"/>
  <c r="CI28" s="1"/>
  <c r="CD27" i="23"/>
  <c r="CJ27" s="1"/>
  <c r="CF32" i="24"/>
  <c r="CL32" s="1"/>
  <c r="CN32" s="1"/>
  <c r="CP34" i="26"/>
  <c r="CQ34" s="1"/>
  <c r="BP35" i="27"/>
  <c r="BS35" s="1"/>
  <c r="CO31" i="11"/>
  <c r="CD40" i="20"/>
  <c r="CJ40" s="1"/>
  <c r="CA37" i="28"/>
  <c r="CG37" s="1"/>
  <c r="CB31" i="11"/>
  <c r="CH31" s="1"/>
  <c r="CF23"/>
  <c r="CL23" s="1"/>
  <c r="CE36" i="19"/>
  <c r="CK36" s="1"/>
  <c r="CD28"/>
  <c r="CJ28" s="1"/>
  <c r="CO28"/>
  <c r="CR28" s="1"/>
  <c r="CP28" i="23"/>
  <c r="CE32" i="24"/>
  <c r="CK32" s="1"/>
  <c r="CB32"/>
  <c r="CH32" s="1"/>
  <c r="CC34" i="26"/>
  <c r="CI34" s="1"/>
  <c r="CA23" i="21"/>
  <c r="CG23" s="1"/>
  <c r="CC33" i="24"/>
  <c r="CI33" s="1"/>
  <c r="L21" i="1"/>
  <c r="CP37" i="28"/>
  <c r="CR37" s="1"/>
  <c r="CA26" i="26"/>
  <c r="CG26" s="1"/>
  <c r="BR32" i="28"/>
  <c r="BU32" s="1"/>
  <c r="CE28" i="23"/>
  <c r="CK28" s="1"/>
  <c r="CC26" i="26"/>
  <c r="CI26" s="1"/>
  <c r="CN22"/>
  <c r="BQ34" i="11"/>
  <c r="BT34" s="1"/>
  <c r="CA31"/>
  <c r="CG31" s="1"/>
  <c r="CD39"/>
  <c r="CJ39" s="1"/>
  <c r="CB23"/>
  <c r="CH23" s="1"/>
  <c r="CC36" i="19"/>
  <c r="CI36" s="1"/>
  <c r="BQ39"/>
  <c r="BT39" s="1"/>
  <c r="CC32" i="24"/>
  <c r="CI32" s="1"/>
  <c r="CA34" i="26"/>
  <c r="CG34" s="1"/>
  <c r="CC27" i="1"/>
  <c r="CI27" s="1"/>
  <c r="BR23" i="19"/>
  <c r="BU23" s="1"/>
  <c r="BR34" i="27"/>
  <c r="BU34" s="1"/>
  <c r="CP26" i="28"/>
  <c r="CR26" s="1"/>
  <c r="BQ22"/>
  <c r="BT22" s="1"/>
  <c r="BP32"/>
  <c r="BS32" s="1"/>
  <c r="CO37"/>
  <c r="CD25" i="20"/>
  <c r="CJ25" s="1"/>
  <c r="CA36" i="19"/>
  <c r="CG36" s="1"/>
  <c r="CP36"/>
  <c r="BP31"/>
  <c r="BS31" s="1"/>
  <c r="CB28"/>
  <c r="CH28" s="1"/>
  <c r="CF34" i="20"/>
  <c r="CL34" s="1"/>
  <c r="CE29" i="19"/>
  <c r="CK29" s="1"/>
  <c r="CC25" i="20"/>
  <c r="CI25" s="1"/>
  <c r="CC27" i="23"/>
  <c r="CI27" s="1"/>
  <c r="CC35" i="26"/>
  <c r="CI35" s="1"/>
  <c r="CC31" i="27"/>
  <c r="CI31" s="1"/>
  <c r="CF37" i="28"/>
  <c r="CL37" s="1"/>
  <c r="CB25" i="20"/>
  <c r="CH25" s="1"/>
  <c r="CA23" i="27"/>
  <c r="CG23" s="1"/>
  <c r="BP26" i="21"/>
  <c r="BS26" s="1"/>
  <c r="CP39" i="11"/>
  <c r="CF36" i="19"/>
  <c r="CL36" s="1"/>
  <c r="BR31"/>
  <c r="BU31" s="1"/>
  <c r="CA34" i="20"/>
  <c r="CG34" s="1"/>
  <c r="BR25" i="21"/>
  <c r="BU25" s="1"/>
  <c r="CD39" i="27"/>
  <c r="CJ39" s="1"/>
  <c r="CO39" i="11"/>
  <c r="CI40" i="24"/>
  <c r="CI20" i="25" s="1"/>
  <c r="CM29" i="21"/>
  <c r="CR24" i="19"/>
  <c r="CB36"/>
  <c r="CH36" s="1"/>
  <c r="CA28"/>
  <c r="CG28" s="1"/>
  <c r="CM28" s="1"/>
  <c r="BQ35" i="27"/>
  <c r="BT35" s="1"/>
  <c r="BR34" i="11"/>
  <c r="BU34" s="1"/>
  <c r="CC24" i="1"/>
  <c r="CI24" s="1"/>
  <c r="CD28" i="23"/>
  <c r="CJ28" s="1"/>
  <c r="CP27" i="26"/>
  <c r="CR33" i="25"/>
  <c r="CE40" i="20"/>
  <c r="CA28" i="23"/>
  <c r="CG28" s="1"/>
  <c r="CO36"/>
  <c r="BP33" i="25"/>
  <c r="BS33" s="1"/>
  <c r="CK40" i="26"/>
  <c r="CK20" i="27" s="1"/>
  <c r="CA40" i="20"/>
  <c r="CG40" s="1"/>
  <c r="CG20" i="21" s="1"/>
  <c r="CC28" i="23"/>
  <c r="CI28" s="1"/>
  <c r="CF36"/>
  <c r="CL36" s="1"/>
  <c r="CE20" i="25"/>
  <c r="CD24" i="11"/>
  <c r="CJ24" s="1"/>
  <c r="CD23" i="21"/>
  <c r="CJ23" s="1"/>
  <c r="CO28" i="23"/>
  <c r="CB30" i="25"/>
  <c r="CH30" s="1"/>
  <c r="CE23" i="21"/>
  <c r="CK23" s="1"/>
  <c r="CO38" i="25"/>
  <c r="CB28" i="23"/>
  <c r="CH28" s="1"/>
  <c r="CE30" i="28"/>
  <c r="CK30" s="1"/>
  <c r="CB27" i="26"/>
  <c r="CH27" s="1"/>
  <c r="BR22"/>
  <c r="BU22" s="1"/>
  <c r="CA32" i="27"/>
  <c r="CG32" s="1"/>
  <c r="CB32"/>
  <c r="CH32" s="1"/>
  <c r="BR33" i="25"/>
  <c r="BU33" s="1"/>
  <c r="BV33" s="1"/>
  <c r="BW33" s="1"/>
  <c r="CN24" i="26"/>
  <c r="CA31" i="21"/>
  <c r="CG31" s="1"/>
  <c r="BZ20"/>
  <c r="BP27" i="11"/>
  <c r="BS27" s="1"/>
  <c r="CF38" i="25"/>
  <c r="CL38" s="1"/>
  <c r="BP22" i="26"/>
  <c r="BS22" s="1"/>
  <c r="BP31" i="23"/>
  <c r="BS31" s="1"/>
  <c r="BQ40" i="26"/>
  <c r="BQ20" i="27" s="1"/>
  <c r="CN37" i="20"/>
  <c r="CQ33" i="28"/>
  <c r="BR31" i="23"/>
  <c r="BU31" s="1"/>
  <c r="BP40" i="26"/>
  <c r="BS40" s="1"/>
  <c r="BS20" i="27" s="1"/>
  <c r="BR31" i="1"/>
  <c r="BU31" s="1"/>
  <c r="BR27" i="11"/>
  <c r="BU27" s="1"/>
  <c r="CD38" i="25"/>
  <c r="CJ38" s="1"/>
  <c r="CC21" i="11"/>
  <c r="CI21" s="1"/>
  <c r="CC30" i="25"/>
  <c r="CI30" s="1"/>
  <c r="BR40" i="26"/>
  <c r="BU40" s="1"/>
  <c r="BU20" i="27" s="1"/>
  <c r="CP40" i="20"/>
  <c r="CP20" i="21" s="1"/>
  <c r="CE27" i="26"/>
  <c r="CK27" s="1"/>
  <c r="CO27"/>
  <c r="CP38" i="25"/>
  <c r="CR38" s="1"/>
  <c r="CE24" i="11"/>
  <c r="CK24" s="1"/>
  <c r="CB38" i="25"/>
  <c r="CH38" s="1"/>
  <c r="CE37" i="19"/>
  <c r="CK37" s="1"/>
  <c r="BR34" i="21"/>
  <c r="BU34" s="1"/>
  <c r="BV34" s="1"/>
  <c r="BW34" s="1"/>
  <c r="CE38" i="25"/>
  <c r="CK38" s="1"/>
  <c r="CB40" i="20"/>
  <c r="CR35" i="25"/>
  <c r="AG40" i="21"/>
  <c r="CO40" i="20"/>
  <c r="CO20" i="21" s="1"/>
  <c r="CC24" i="11"/>
  <c r="CI24" s="1"/>
  <c r="CP24"/>
  <c r="CR24" s="1"/>
  <c r="CF30" i="25"/>
  <c r="CL30" s="1"/>
  <c r="CN30" s="1"/>
  <c r="CE30"/>
  <c r="CK30" s="1"/>
  <c r="CF30" i="28"/>
  <c r="CL30" s="1"/>
  <c r="CA24" i="11"/>
  <c r="CG24" s="1"/>
  <c r="CF24"/>
  <c r="CL24" s="1"/>
  <c r="BP37" i="20"/>
  <c r="BS37" s="1"/>
  <c r="BV37" s="1"/>
  <c r="BW37" s="1"/>
  <c r="BQ37"/>
  <c r="BT37" s="1"/>
  <c r="CF23" i="21"/>
  <c r="CL23" s="1"/>
  <c r="BP30" i="26"/>
  <c r="BS30" s="1"/>
  <c r="CC30" i="28"/>
  <c r="CI30" s="1"/>
  <c r="BQ22" i="20"/>
  <c r="BT22" s="1"/>
  <c r="BP29" i="19"/>
  <c r="BS29" s="1"/>
  <c r="BR21" i="27"/>
  <c r="BU21" s="1"/>
  <c r="CC25" i="1"/>
  <c r="CI25" s="1"/>
  <c r="CO31" i="20"/>
  <c r="BP23" i="25"/>
  <c r="BS23" s="1"/>
  <c r="CE25" i="1"/>
  <c r="CK25" s="1"/>
  <c r="BV28" i="25"/>
  <c r="BW28" s="1"/>
  <c r="CN39" i="28"/>
  <c r="CD27" i="20"/>
  <c r="CJ27" s="1"/>
  <c r="CB25" i="28"/>
  <c r="CH25" s="1"/>
  <c r="CE38" i="19"/>
  <c r="CK38" s="1"/>
  <c r="CB26"/>
  <c r="CH26" s="1"/>
  <c r="CD34" i="24"/>
  <c r="CJ34" s="1"/>
  <c r="CE33" i="1"/>
  <c r="CK33" s="1"/>
  <c r="CR32" i="20"/>
  <c r="CA27"/>
  <c r="CG27" s="1"/>
  <c r="CB27"/>
  <c r="CH27" s="1"/>
  <c r="CC33" i="23"/>
  <c r="CI33" s="1"/>
  <c r="CR34" i="28"/>
  <c r="CD27"/>
  <c r="CJ27" s="1"/>
  <c r="CD33" i="1"/>
  <c r="CJ33" s="1"/>
  <c r="CA38" i="19"/>
  <c r="CG38" s="1"/>
  <c r="CF39" i="20"/>
  <c r="CL39" s="1"/>
  <c r="BP27" i="21"/>
  <c r="BS27" s="1"/>
  <c r="CF33" i="23"/>
  <c r="CL33" s="1"/>
  <c r="CN33" s="1"/>
  <c r="CB34" i="24"/>
  <c r="CH34" s="1"/>
  <c r="CB33" i="26"/>
  <c r="CH33" s="1"/>
  <c r="CD38" i="27"/>
  <c r="CJ38" s="1"/>
  <c r="BP21"/>
  <c r="BS21" s="1"/>
  <c r="BR30" i="20"/>
  <c r="BU30" s="1"/>
  <c r="BP28" i="23"/>
  <c r="BS28" s="1"/>
  <c r="CO36" i="25"/>
  <c r="CA33" i="1"/>
  <c r="CG33" s="1"/>
  <c r="CE28" i="25"/>
  <c r="CK28" s="1"/>
  <c r="BP36" i="1"/>
  <c r="BS36" s="1"/>
  <c r="CC28" i="25"/>
  <c r="CI28" s="1"/>
  <c r="CE27" i="28"/>
  <c r="CK27" s="1"/>
  <c r="CA25"/>
  <c r="CG25" s="1"/>
  <c r="CM25" s="1"/>
  <c r="CR38"/>
  <c r="CD39" i="20"/>
  <c r="CJ39" s="1"/>
  <c r="CO27"/>
  <c r="CQ27" s="1"/>
  <c r="CO33" i="23"/>
  <c r="BQ39" i="25"/>
  <c r="BT39" s="1"/>
  <c r="CA35" i="20"/>
  <c r="CG35" s="1"/>
  <c r="CM22" i="26"/>
  <c r="BP24" i="28"/>
  <c r="BS24" s="1"/>
  <c r="CB39" i="20"/>
  <c r="CH39" s="1"/>
  <c r="CM39" s="1"/>
  <c r="CO39"/>
  <c r="BR27" i="21"/>
  <c r="BU27" s="1"/>
  <c r="CB33" i="23"/>
  <c r="CH33" s="1"/>
  <c r="BP37" i="24"/>
  <c r="BS37" s="1"/>
  <c r="CE34" i="27"/>
  <c r="CK34" s="1"/>
  <c r="CO26"/>
  <c r="CC27" i="20"/>
  <c r="CI27" s="1"/>
  <c r="BR24" i="23"/>
  <c r="BU24" s="1"/>
  <c r="BV24" s="1"/>
  <c r="BW24" s="1"/>
  <c r="BQ23" i="25"/>
  <c r="BT23" s="1"/>
  <c r="CP39" i="20"/>
  <c r="CA33" i="23"/>
  <c r="CG33" s="1"/>
  <c r="CF37"/>
  <c r="CL37" s="1"/>
  <c r="CF20" i="25"/>
  <c r="CF40" i="11"/>
  <c r="CL40" s="1"/>
  <c r="CL20" i="19" s="1"/>
  <c r="CA22"/>
  <c r="CG22" s="1"/>
  <c r="CD22"/>
  <c r="CJ22" s="1"/>
  <c r="CE32" i="21"/>
  <c r="CK32" s="1"/>
  <c r="CP32"/>
  <c r="CP38" i="24"/>
  <c r="CQ38" s="1"/>
  <c r="CO30"/>
  <c r="CC26"/>
  <c r="CI26" s="1"/>
  <c r="CP34" i="27"/>
  <c r="BR36" i="1"/>
  <c r="BU36" s="1"/>
  <c r="CO22" i="19"/>
  <c r="CE39" i="20"/>
  <c r="CK39" s="1"/>
  <c r="CN39" s="1"/>
  <c r="CN25" i="27"/>
  <c r="CH40" i="24"/>
  <c r="CH20" i="25" s="1"/>
  <c r="CR39" i="28"/>
  <c r="CC33" i="1"/>
  <c r="CI33" s="1"/>
  <c r="CB28" i="25"/>
  <c r="CH28" s="1"/>
  <c r="CH40" i="26"/>
  <c r="CH20" i="27" s="1"/>
  <c r="BP38" i="20"/>
  <c r="BS38" s="1"/>
  <c r="CP33" i="23"/>
  <c r="CD37"/>
  <c r="CJ37" s="1"/>
  <c r="CO40" i="11"/>
  <c r="CO20" i="19" s="1"/>
  <c r="BR30" i="28"/>
  <c r="BU30" s="1"/>
  <c r="CA34" i="19"/>
  <c r="CG34" s="1"/>
  <c r="BQ37" i="24"/>
  <c r="BT37" s="1"/>
  <c r="BV37" s="1"/>
  <c r="BW37" s="1"/>
  <c r="BP29"/>
  <c r="BS29" s="1"/>
  <c r="BV29" s="1"/>
  <c r="BW29" s="1"/>
  <c r="CO33" i="1"/>
  <c r="CR33" s="1"/>
  <c r="CC33" i="11"/>
  <c r="CI33" s="1"/>
  <c r="BR21" i="24"/>
  <c r="BU21" s="1"/>
  <c r="CQ25" i="20"/>
  <c r="CB33" i="1"/>
  <c r="CH33" s="1"/>
  <c r="BQ38" i="20"/>
  <c r="BT38" s="1"/>
  <c r="CB37" i="23"/>
  <c r="CH37" s="1"/>
  <c r="BQ21" i="24"/>
  <c r="BT21" s="1"/>
  <c r="BV21" s="1"/>
  <c r="BW21" s="1"/>
  <c r="BQ30" i="20"/>
  <c r="BT30" s="1"/>
  <c r="CP25" i="28"/>
  <c r="BP25" i="19"/>
  <c r="BS25" s="1"/>
  <c r="CD24" i="21"/>
  <c r="CJ24" s="1"/>
  <c r="CE34" i="24"/>
  <c r="CK34" s="1"/>
  <c r="BR29"/>
  <c r="BU29" s="1"/>
  <c r="BR28" i="1"/>
  <c r="BU28" s="1"/>
  <c r="CO35" i="20"/>
  <c r="CC25" i="23"/>
  <c r="CI25" s="1"/>
  <c r="BR39" i="25"/>
  <c r="BU39" s="1"/>
  <c r="BV39" s="1"/>
  <c r="BW39" s="1"/>
  <c r="CE29" i="1"/>
  <c r="CK29" s="1"/>
  <c r="CR34" i="26"/>
  <c r="L33" i="1"/>
  <c r="L32"/>
  <c r="L26"/>
  <c r="L30"/>
  <c r="I17" i="21"/>
  <c r="G17" i="26"/>
  <c r="K17"/>
  <c r="L37" i="1"/>
  <c r="I17" i="26"/>
  <c r="L22" i="1"/>
  <c r="E17" i="25"/>
  <c r="S22" s="1"/>
  <c r="V37" i="1"/>
  <c r="V35"/>
  <c r="I17" i="25"/>
  <c r="K17"/>
  <c r="CA24" i="1"/>
  <c r="CG24" s="1"/>
  <c r="CA27"/>
  <c r="CG27" s="1"/>
  <c r="CB27"/>
  <c r="CH27" s="1"/>
  <c r="CB24"/>
  <c r="CH24" s="1"/>
  <c r="BP38"/>
  <c r="BS38" s="1"/>
  <c r="CD24"/>
  <c r="CJ24" s="1"/>
  <c r="CF24"/>
  <c r="CL24" s="1"/>
  <c r="CC38"/>
  <c r="CI38" s="1"/>
  <c r="CC40"/>
  <c r="CC20" i="11" s="1"/>
  <c r="CE22" i="1"/>
  <c r="CK22" s="1"/>
  <c r="CO29" i="11"/>
  <c r="CQ29" s="1"/>
  <c r="CQ24"/>
  <c r="CP40"/>
  <c r="CP20" i="19" s="1"/>
  <c r="CA33" i="11"/>
  <c r="CG33" s="1"/>
  <c r="CA40"/>
  <c r="CA20" i="19" s="1"/>
  <c r="CA34" i="11"/>
  <c r="CG34" s="1"/>
  <c r="CP34"/>
  <c r="CO28"/>
  <c r="BQ40"/>
  <c r="BQ20" i="19" s="1"/>
  <c r="CB40" i="11"/>
  <c r="CB20" i="19" s="1"/>
  <c r="CP26" i="11"/>
  <c r="BP29"/>
  <c r="BS29" s="1"/>
  <c r="BQ39"/>
  <c r="BT39" s="1"/>
  <c r="CP33"/>
  <c r="BP39"/>
  <c r="BS39" s="1"/>
  <c r="BP31"/>
  <c r="BS31" s="1"/>
  <c r="CC34" i="19"/>
  <c r="CI34" s="1"/>
  <c r="CE34"/>
  <c r="CK34" s="1"/>
  <c r="CD30"/>
  <c r="CJ30" s="1"/>
  <c r="CE30"/>
  <c r="CK30" s="1"/>
  <c r="CB30"/>
  <c r="CH30" s="1"/>
  <c r="CA31"/>
  <c r="CG31" s="1"/>
  <c r="BQ26"/>
  <c r="BT26" s="1"/>
  <c r="BQ37"/>
  <c r="BT37" s="1"/>
  <c r="CB34"/>
  <c r="CH34" s="1"/>
  <c r="CM34" s="1"/>
  <c r="CE33"/>
  <c r="CK33" s="1"/>
  <c r="CD38"/>
  <c r="CJ38" s="1"/>
  <c r="CD34"/>
  <c r="CJ34" s="1"/>
  <c r="CE26"/>
  <c r="CK26" s="1"/>
  <c r="CA40"/>
  <c r="CG40" s="1"/>
  <c r="BP37"/>
  <c r="BS37" s="1"/>
  <c r="CF34"/>
  <c r="CL34" s="1"/>
  <c r="CD26"/>
  <c r="CJ26" s="1"/>
  <c r="CC26"/>
  <c r="CI26" s="1"/>
  <c r="CO26"/>
  <c r="BP33"/>
  <c r="BS33" s="1"/>
  <c r="CC39"/>
  <c r="CI39" s="1"/>
  <c r="CP34"/>
  <c r="CP26"/>
  <c r="BR29"/>
  <c r="BU29" s="1"/>
  <c r="BV29" s="1"/>
  <c r="BW29" s="1"/>
  <c r="CA26"/>
  <c r="CG26" s="1"/>
  <c r="AG20"/>
  <c r="AG21" s="1"/>
  <c r="BP28" i="20"/>
  <c r="BS28" s="1"/>
  <c r="CA25"/>
  <c r="CG25" s="1"/>
  <c r="CC36"/>
  <c r="CI36" s="1"/>
  <c r="CP28"/>
  <c r="CQ28" s="1"/>
  <c r="CC30"/>
  <c r="CI30" s="1"/>
  <c r="CC26"/>
  <c r="CI26" s="1"/>
  <c r="CC31"/>
  <c r="CI31" s="1"/>
  <c r="BP21"/>
  <c r="BS21" s="1"/>
  <c r="CP38"/>
  <c r="CC28"/>
  <c r="CI28" s="1"/>
  <c r="BV25"/>
  <c r="BW25" s="1"/>
  <c r="CE38"/>
  <c r="CK38" s="1"/>
  <c r="CF25"/>
  <c r="CL25" s="1"/>
  <c r="BQ34"/>
  <c r="BT34" s="1"/>
  <c r="CP35"/>
  <c r="CB35"/>
  <c r="CH35" s="1"/>
  <c r="CM35" s="1"/>
  <c r="CQ39"/>
  <c r="BR23"/>
  <c r="BU23" s="1"/>
  <c r="CA28"/>
  <c r="CG28" s="1"/>
  <c r="CB30"/>
  <c r="CH30" s="1"/>
  <c r="CN30"/>
  <c r="CB26"/>
  <c r="CH26" s="1"/>
  <c r="CQ37"/>
  <c r="CE25"/>
  <c r="CK25" s="1"/>
  <c r="CP23"/>
  <c r="CD35"/>
  <c r="CJ35" s="1"/>
  <c r="CF31"/>
  <c r="CL31" s="1"/>
  <c r="CB23"/>
  <c r="CH23" s="1"/>
  <c r="CO30"/>
  <c r="CQ30" s="1"/>
  <c r="BR28"/>
  <c r="BU28" s="1"/>
  <c r="BS40"/>
  <c r="BS20" i="21" s="1"/>
  <c r="BP23" i="20"/>
  <c r="BS23" s="1"/>
  <c r="BR36"/>
  <c r="BU36" s="1"/>
  <c r="AG40"/>
  <c r="CE23"/>
  <c r="CK23" s="1"/>
  <c r="CF35"/>
  <c r="CL35" s="1"/>
  <c r="BQ33"/>
  <c r="BT33" s="1"/>
  <c r="CD28"/>
  <c r="CJ28" s="1"/>
  <c r="CN28" s="1"/>
  <c r="CE26"/>
  <c r="CK26" s="1"/>
  <c r="CD28" i="21"/>
  <c r="CJ28" s="1"/>
  <c r="CA28"/>
  <c r="CG28" s="1"/>
  <c r="CC25"/>
  <c r="CI25" s="1"/>
  <c r="CE40"/>
  <c r="CK40" s="1"/>
  <c r="CK20" i="23" s="1"/>
  <c r="CE36" i="21"/>
  <c r="CK36" s="1"/>
  <c r="CF27"/>
  <c r="CL27" s="1"/>
  <c r="CN27" s="1"/>
  <c r="CF36"/>
  <c r="CL36" s="1"/>
  <c r="CP28"/>
  <c r="CO30"/>
  <c r="CC27"/>
  <c r="CI27" s="1"/>
  <c r="CM27" s="1"/>
  <c r="BR23"/>
  <c r="BU23" s="1"/>
  <c r="BV23" s="1"/>
  <c r="BW23" s="1"/>
  <c r="BQ25"/>
  <c r="BT25" s="1"/>
  <c r="BV25" s="1"/>
  <c r="BW25" s="1"/>
  <c r="CO21"/>
  <c r="CQ21" s="1"/>
  <c r="CC21"/>
  <c r="CI21" s="1"/>
  <c r="CQ35"/>
  <c r="CB36"/>
  <c r="CH36" s="1"/>
  <c r="CD36"/>
  <c r="CJ36" s="1"/>
  <c r="CD30"/>
  <c r="CJ30" s="1"/>
  <c r="CC23"/>
  <c r="CI23" s="1"/>
  <c r="CM23" s="1"/>
  <c r="CD20" i="23"/>
  <c r="CO40" i="21"/>
  <c r="CQ40" s="1"/>
  <c r="CQ20" i="23" s="1"/>
  <c r="CP29" i="21"/>
  <c r="CR29" s="1"/>
  <c r="CD29"/>
  <c r="CJ29" s="1"/>
  <c r="CP38"/>
  <c r="CO23"/>
  <c r="BR30"/>
  <c r="BU30" s="1"/>
  <c r="BR36"/>
  <c r="BU36" s="1"/>
  <c r="BV36" s="1"/>
  <c r="BW36" s="1"/>
  <c r="CP23"/>
  <c r="CO25"/>
  <c r="CA21"/>
  <c r="CG21" s="1"/>
  <c r="CP36"/>
  <c r="CE35"/>
  <c r="CK35" s="1"/>
  <c r="CP25"/>
  <c r="BP40"/>
  <c r="BS40" s="1"/>
  <c r="CF29"/>
  <c r="CL29" s="1"/>
  <c r="BR32"/>
  <c r="BU32" s="1"/>
  <c r="BV32" s="1"/>
  <c r="BW32" s="1"/>
  <c r="AG20"/>
  <c r="AG21" s="1"/>
  <c r="CN23" i="23"/>
  <c r="CA30"/>
  <c r="CG30" s="1"/>
  <c r="BR38"/>
  <c r="BU38" s="1"/>
  <c r="CC37"/>
  <c r="CI37" s="1"/>
  <c r="CB30"/>
  <c r="CH30" s="1"/>
  <c r="CF25"/>
  <c r="CL25" s="1"/>
  <c r="CB38"/>
  <c r="CH38" s="1"/>
  <c r="CO27"/>
  <c r="CQ27" s="1"/>
  <c r="CQ28"/>
  <c r="BR28"/>
  <c r="BU28" s="1"/>
  <c r="CO32"/>
  <c r="CO30"/>
  <c r="CB25"/>
  <c r="CH25" s="1"/>
  <c r="BP35"/>
  <c r="BS35" s="1"/>
  <c r="BV35" s="1"/>
  <c r="BW35" s="1"/>
  <c r="BR30"/>
  <c r="BU30" s="1"/>
  <c r="CA37"/>
  <c r="CG37" s="1"/>
  <c r="CO25"/>
  <c r="CA25"/>
  <c r="CG25" s="1"/>
  <c r="CD30"/>
  <c r="CJ30" s="1"/>
  <c r="CN30" s="1"/>
  <c r="CF27"/>
  <c r="CL27" s="1"/>
  <c r="CE25"/>
  <c r="CK25" s="1"/>
  <c r="CE32"/>
  <c r="CK32" s="1"/>
  <c r="CN32" s="1"/>
  <c r="BQ38"/>
  <c r="BT38" s="1"/>
  <c r="CD32"/>
  <c r="CJ32" s="1"/>
  <c r="CN28"/>
  <c r="CA32"/>
  <c r="CG32" s="1"/>
  <c r="CE38"/>
  <c r="CK38" s="1"/>
  <c r="CB24"/>
  <c r="CH24" s="1"/>
  <c r="CE37"/>
  <c r="CK37" s="1"/>
  <c r="CA27"/>
  <c r="CG27" s="1"/>
  <c r="CB32"/>
  <c r="CH32" s="1"/>
  <c r="CE35"/>
  <c r="CK35" s="1"/>
  <c r="CP21"/>
  <c r="CP37"/>
  <c r="CQ37" s="1"/>
  <c r="CD25"/>
  <c r="CJ25" s="1"/>
  <c r="CD24"/>
  <c r="CJ24" s="1"/>
  <c r="CE27"/>
  <c r="CK27" s="1"/>
  <c r="CD20" i="25"/>
  <c r="CJ40" i="24"/>
  <c r="CJ20" i="25" s="1"/>
  <c r="CE30" i="24"/>
  <c r="CK30" s="1"/>
  <c r="CC30"/>
  <c r="CI30" s="1"/>
  <c r="CC22"/>
  <c r="CI22" s="1"/>
  <c r="CA22"/>
  <c r="CG22" s="1"/>
  <c r="BP33"/>
  <c r="BS33" s="1"/>
  <c r="CB38"/>
  <c r="CH38" s="1"/>
  <c r="CC25"/>
  <c r="CI25" s="1"/>
  <c r="CP24"/>
  <c r="CB35"/>
  <c r="CH35" s="1"/>
  <c r="CA32"/>
  <c r="CG32" s="1"/>
  <c r="CM32" s="1"/>
  <c r="CF38"/>
  <c r="CL38" s="1"/>
  <c r="BQ35"/>
  <c r="BT35" s="1"/>
  <c r="CP30"/>
  <c r="CF21"/>
  <c r="CL21" s="1"/>
  <c r="CB30"/>
  <c r="CH30" s="1"/>
  <c r="CO21"/>
  <c r="CR21" s="1"/>
  <c r="CB25"/>
  <c r="CH25" s="1"/>
  <c r="CP32"/>
  <c r="CQ32" s="1"/>
  <c r="CR36"/>
  <c r="CA24"/>
  <c r="CG24" s="1"/>
  <c r="CA38"/>
  <c r="CG38" s="1"/>
  <c r="CD25"/>
  <c r="CJ25" s="1"/>
  <c r="BQ33"/>
  <c r="BT33" s="1"/>
  <c r="CB24"/>
  <c r="CH24" s="1"/>
  <c r="CA21"/>
  <c r="CG21" s="1"/>
  <c r="CO25"/>
  <c r="CC24"/>
  <c r="CI24" s="1"/>
  <c r="BR40"/>
  <c r="BR20" i="25" s="1"/>
  <c r="CF22" i="24"/>
  <c r="CL22" s="1"/>
  <c r="CA30"/>
  <c r="CG30" s="1"/>
  <c r="BV23"/>
  <c r="BW23" s="1"/>
  <c r="BP40"/>
  <c r="BS40" s="1"/>
  <c r="BS20" i="25" s="1"/>
  <c r="CC38" i="24"/>
  <c r="CI38" s="1"/>
  <c r="CF25"/>
  <c r="CL25" s="1"/>
  <c r="CD38"/>
  <c r="CJ38" s="1"/>
  <c r="CR28"/>
  <c r="CB21"/>
  <c r="CH21" s="1"/>
  <c r="CC21"/>
  <c r="CI21" s="1"/>
  <c r="CA25"/>
  <c r="CG25" s="1"/>
  <c r="CE38"/>
  <c r="CK38" s="1"/>
  <c r="BP35"/>
  <c r="BS35" s="1"/>
  <c r="BV35" s="1"/>
  <c r="BW35" s="1"/>
  <c r="CB27"/>
  <c r="CH27" s="1"/>
  <c r="CD30"/>
  <c r="CJ30" s="1"/>
  <c r="CD21"/>
  <c r="CJ21" s="1"/>
  <c r="CE21"/>
  <c r="CK21" s="1"/>
  <c r="CC29"/>
  <c r="CI29" s="1"/>
  <c r="CE25"/>
  <c r="CK25" s="1"/>
  <c r="CC32" i="25"/>
  <c r="CI32" s="1"/>
  <c r="CO24"/>
  <c r="CA31"/>
  <c r="CG31" s="1"/>
  <c r="CD26"/>
  <c r="CJ26" s="1"/>
  <c r="CC21"/>
  <c r="CI21" s="1"/>
  <c r="CM21" s="1"/>
  <c r="CE39"/>
  <c r="CK39" s="1"/>
  <c r="CE23"/>
  <c r="CK23" s="1"/>
  <c r="CM33"/>
  <c r="CF31"/>
  <c r="CL31" s="1"/>
  <c r="CA26"/>
  <c r="CG26" s="1"/>
  <c r="CO40"/>
  <c r="CO20" i="26" s="1"/>
  <c r="BP26" i="25"/>
  <c r="BS26" s="1"/>
  <c r="BV26" s="1"/>
  <c r="BW26" s="1"/>
  <c r="BP22"/>
  <c r="BS22" s="1"/>
  <c r="CM35"/>
  <c r="CD37"/>
  <c r="CJ37" s="1"/>
  <c r="CE26"/>
  <c r="CK26" s="1"/>
  <c r="CA23"/>
  <c r="CG23" s="1"/>
  <c r="CR25"/>
  <c r="CF21"/>
  <c r="CL21" s="1"/>
  <c r="CN21" s="1"/>
  <c r="BR27"/>
  <c r="BU27" s="1"/>
  <c r="CC31"/>
  <c r="CI31" s="1"/>
  <c r="CB26"/>
  <c r="CH26" s="1"/>
  <c r="CP21"/>
  <c r="CR21" s="1"/>
  <c r="CO37"/>
  <c r="CM38"/>
  <c r="CE29" i="26"/>
  <c r="CK29" s="1"/>
  <c r="CD26"/>
  <c r="CJ26" s="1"/>
  <c r="CP31"/>
  <c r="CR31" s="1"/>
  <c r="CE26"/>
  <c r="CK26" s="1"/>
  <c r="BQ23"/>
  <c r="BT23" s="1"/>
  <c r="CF34"/>
  <c r="CL34" s="1"/>
  <c r="BP31"/>
  <c r="BS31" s="1"/>
  <c r="BP24"/>
  <c r="BS24" s="1"/>
  <c r="BV24" s="1"/>
  <c r="BW24" s="1"/>
  <c r="CE34"/>
  <c r="CK34" s="1"/>
  <c r="CO26"/>
  <c r="CP26"/>
  <c r="CP23"/>
  <c r="CQ23" s="1"/>
  <c r="CM24"/>
  <c r="CB23"/>
  <c r="CH23" s="1"/>
  <c r="CD39"/>
  <c r="CJ39" s="1"/>
  <c r="CA36"/>
  <c r="CG36" s="1"/>
  <c r="CB31"/>
  <c r="CH31" s="1"/>
  <c r="CP36"/>
  <c r="CQ36" s="1"/>
  <c r="CB34"/>
  <c r="CH34" s="1"/>
  <c r="BR29"/>
  <c r="BU29" s="1"/>
  <c r="CE31"/>
  <c r="CK31" s="1"/>
  <c r="CC37"/>
  <c r="CI37" s="1"/>
  <c r="CR23"/>
  <c r="CS23" s="1"/>
  <c r="CF26"/>
  <c r="CL26" s="1"/>
  <c r="CQ24"/>
  <c r="CC36"/>
  <c r="CI36" s="1"/>
  <c r="CD31"/>
  <c r="CJ31" s="1"/>
  <c r="BQ37"/>
  <c r="BT37" s="1"/>
  <c r="BV37" s="1"/>
  <c r="BW37" s="1"/>
  <c r="CD34"/>
  <c r="CJ34" s="1"/>
  <c r="BP29"/>
  <c r="BS29" s="1"/>
  <c r="CB29"/>
  <c r="CH29" s="1"/>
  <c r="CD29"/>
  <c r="CJ29" s="1"/>
  <c r="CC29"/>
  <c r="CI29" s="1"/>
  <c r="CA31"/>
  <c r="CG31" s="1"/>
  <c r="CE36"/>
  <c r="CK36" s="1"/>
  <c r="CN36" s="1"/>
  <c r="BQ39"/>
  <c r="BT39" s="1"/>
  <c r="BR31"/>
  <c r="BU31" s="1"/>
  <c r="CD36" i="27"/>
  <c r="CJ36" s="1"/>
  <c r="CN36" s="1"/>
  <c r="CB39"/>
  <c r="CH39" s="1"/>
  <c r="CC34"/>
  <c r="CI34" s="1"/>
  <c r="BQ39"/>
  <c r="BT39" s="1"/>
  <c r="CF34"/>
  <c r="CL34" s="1"/>
  <c r="BR31"/>
  <c r="BU31" s="1"/>
  <c r="CO25"/>
  <c r="BR28"/>
  <c r="BU28" s="1"/>
  <c r="CB21"/>
  <c r="CH21" s="1"/>
  <c r="CC36"/>
  <c r="CI36" s="1"/>
  <c r="CM36" s="1"/>
  <c r="CE36"/>
  <c r="CK36" s="1"/>
  <c r="CF36"/>
  <c r="CL36" s="1"/>
  <c r="CE28"/>
  <c r="CK28" s="1"/>
  <c r="BP34"/>
  <c r="BS34" s="1"/>
  <c r="CC25"/>
  <c r="CI25" s="1"/>
  <c r="CP25"/>
  <c r="CE26"/>
  <c r="CK26" s="1"/>
  <c r="CC21"/>
  <c r="CI21" s="1"/>
  <c r="CP36"/>
  <c r="CR36" s="1"/>
  <c r="CB34"/>
  <c r="CH34" s="1"/>
  <c r="CC28"/>
  <c r="CI28" s="1"/>
  <c r="BP36"/>
  <c r="BS36" s="1"/>
  <c r="CA25"/>
  <c r="CG25" s="1"/>
  <c r="CM25" s="1"/>
  <c r="BR26"/>
  <c r="BU26" s="1"/>
  <c r="CC26"/>
  <c r="CI26" s="1"/>
  <c r="CE31"/>
  <c r="CK31" s="1"/>
  <c r="CO28"/>
  <c r="CR28" s="1"/>
  <c r="CA34"/>
  <c r="CG34" s="1"/>
  <c r="CM34" s="1"/>
  <c r="CD34"/>
  <c r="CJ34" s="1"/>
  <c r="CA28"/>
  <c r="CG28" s="1"/>
  <c r="AG20"/>
  <c r="AG21" s="1"/>
  <c r="CP23" i="28"/>
  <c r="CF23"/>
  <c r="CL23" s="1"/>
  <c r="CA27"/>
  <c r="CG27" s="1"/>
  <c r="CD24"/>
  <c r="CJ24" s="1"/>
  <c r="BQ38"/>
  <c r="BT38" s="1"/>
  <c r="CC23"/>
  <c r="CI23" s="1"/>
  <c r="CF25"/>
  <c r="CL25" s="1"/>
  <c r="CN25" s="1"/>
  <c r="CB28"/>
  <c r="CH28" s="1"/>
  <c r="CB40"/>
  <c r="CH40" s="1"/>
  <c r="CA35"/>
  <c r="CG35" s="1"/>
  <c r="CB35"/>
  <c r="CH35" s="1"/>
  <c r="BP30"/>
  <c r="BS30" s="1"/>
  <c r="CO25"/>
  <c r="CP27"/>
  <c r="CA30"/>
  <c r="CG30" s="1"/>
  <c r="CB27"/>
  <c r="CH27" s="1"/>
  <c r="CE35"/>
  <c r="CK35" s="1"/>
  <c r="CN35" s="1"/>
  <c r="CB30"/>
  <c r="CH30" s="1"/>
  <c r="CD35"/>
  <c r="CJ35" s="1"/>
  <c r="CC31"/>
  <c r="CI31" s="1"/>
  <c r="CB21"/>
  <c r="CH21" s="1"/>
  <c r="CO27"/>
  <c r="CA24"/>
  <c r="CG24" s="1"/>
  <c r="CO31"/>
  <c r="CE28"/>
  <c r="CK28" s="1"/>
  <c r="CO30"/>
  <c r="CA28"/>
  <c r="CG28" s="1"/>
  <c r="CF31"/>
  <c r="CL31" s="1"/>
  <c r="CD30"/>
  <c r="CJ30" s="1"/>
  <c r="CP35"/>
  <c r="CQ35" s="1"/>
  <c r="CA31"/>
  <c r="CG31" s="1"/>
  <c r="BQ24"/>
  <c r="BT24" s="1"/>
  <c r="CQ38"/>
  <c r="BP23"/>
  <c r="BS23" s="1"/>
  <c r="CO29"/>
  <c r="BQ34"/>
  <c r="BT34" s="1"/>
  <c r="CF24"/>
  <c r="CL24" s="1"/>
  <c r="CD28"/>
  <c r="CJ28" s="1"/>
  <c r="CO28"/>
  <c r="CQ28" s="1"/>
  <c r="CM38"/>
  <c r="CF40"/>
  <c r="CL40" s="1"/>
  <c r="CC35"/>
  <c r="CI35" s="1"/>
  <c r="CF35"/>
  <c r="CL35" s="1"/>
  <c r="CB24"/>
  <c r="CH24" s="1"/>
  <c r="BR34"/>
  <c r="BU34" s="1"/>
  <c r="CE29"/>
  <c r="CK29" s="1"/>
  <c r="BQ25"/>
  <c r="BT25" s="1"/>
  <c r="BP29"/>
  <c r="BS29" s="1"/>
  <c r="BV29" s="1"/>
  <c r="BW29" s="1"/>
  <c r="CB31"/>
  <c r="CH31" s="1"/>
  <c r="CN32"/>
  <c r="CC29"/>
  <c r="CI29" s="1"/>
  <c r="CQ34"/>
  <c r="CC28"/>
  <c r="CI28" s="1"/>
  <c r="BQ31"/>
  <c r="BT31" s="1"/>
  <c r="BP38"/>
  <c r="BS38" s="1"/>
  <c r="CP29"/>
  <c r="BR25"/>
  <c r="BU25" s="1"/>
  <c r="CR33"/>
  <c r="BR23"/>
  <c r="BU23" s="1"/>
  <c r="BP22"/>
  <c r="BS22" s="1"/>
  <c r="BV22" s="1"/>
  <c r="BW22" s="1"/>
  <c r="CM26"/>
  <c r="CD31"/>
  <c r="CJ31" s="1"/>
  <c r="CM22"/>
  <c r="CQ26"/>
  <c r="CD29"/>
  <c r="CJ29" s="1"/>
  <c r="CA29"/>
  <c r="CG29" s="1"/>
  <c r="CQ39"/>
  <c r="CF29"/>
  <c r="CL29" s="1"/>
  <c r="CP31"/>
  <c r="BR31"/>
  <c r="BU31" s="1"/>
  <c r="CA21"/>
  <c r="CG21" s="1"/>
  <c r="CC21"/>
  <c r="CI21" s="1"/>
  <c r="CE21"/>
  <c r="CK21" s="1"/>
  <c r="CD21"/>
  <c r="CJ21" s="1"/>
  <c r="CO21"/>
  <c r="CF21"/>
  <c r="CL21" s="1"/>
  <c r="CP30" i="27"/>
  <c r="CP38"/>
  <c r="CQ38" s="1"/>
  <c r="BR30"/>
  <c r="BU30" s="1"/>
  <c r="BV30" s="1"/>
  <c r="BW30" s="1"/>
  <c r="CC38"/>
  <c r="CI38" s="1"/>
  <c r="CB27"/>
  <c r="CH27" s="1"/>
  <c r="CB38"/>
  <c r="CH38" s="1"/>
  <c r="CD30"/>
  <c r="CJ30" s="1"/>
  <c r="CA30"/>
  <c r="CG30" s="1"/>
  <c r="BP38"/>
  <c r="BS38" s="1"/>
  <c r="CP40"/>
  <c r="CP20" i="28" s="1"/>
  <c r="CF38" i="27"/>
  <c r="CL38" s="1"/>
  <c r="CN38" s="1"/>
  <c r="CC32"/>
  <c r="CI32" s="1"/>
  <c r="CD32"/>
  <c r="CJ32" s="1"/>
  <c r="BP25"/>
  <c r="BS25" s="1"/>
  <c r="BV25" s="1"/>
  <c r="BW25" s="1"/>
  <c r="BR38"/>
  <c r="BU38" s="1"/>
  <c r="CE32"/>
  <c r="CK32" s="1"/>
  <c r="CF32"/>
  <c r="CL32" s="1"/>
  <c r="BV23"/>
  <c r="BW23" s="1"/>
  <c r="CO30"/>
  <c r="CF30"/>
  <c r="CL30" s="1"/>
  <c r="CE40"/>
  <c r="CE20" i="28" s="1"/>
  <c r="CB37" i="27"/>
  <c r="CH37" s="1"/>
  <c r="CP32"/>
  <c r="CR32" s="1"/>
  <c r="CE30"/>
  <c r="CK30" s="1"/>
  <c r="CF40"/>
  <c r="CF20" i="28" s="1"/>
  <c r="CO22" i="27"/>
  <c r="CA38"/>
  <c r="CG38" s="1"/>
  <c r="CE24"/>
  <c r="CK24" s="1"/>
  <c r="CC30"/>
  <c r="CI30" s="1"/>
  <c r="CA37"/>
  <c r="CG37" s="1"/>
  <c r="CM37" s="1"/>
  <c r="BR32"/>
  <c r="BU32" s="1"/>
  <c r="BV32" s="1"/>
  <c r="BW32" s="1"/>
  <c r="CO40"/>
  <c r="CO20" i="28" s="1"/>
  <c r="CQ34" i="27"/>
  <c r="CR34"/>
  <c r="CF39"/>
  <c r="CL39" s="1"/>
  <c r="CB35"/>
  <c r="CH35" s="1"/>
  <c r="CB33"/>
  <c r="CH33" s="1"/>
  <c r="CO39"/>
  <c r="CD35"/>
  <c r="CJ35" s="1"/>
  <c r="CF26"/>
  <c r="CL26" s="1"/>
  <c r="BP39"/>
  <c r="BS39" s="1"/>
  <c r="CM32"/>
  <c r="CN27"/>
  <c r="CF24"/>
  <c r="CL24" s="1"/>
  <c r="CC22"/>
  <c r="CI22" s="1"/>
  <c r="BP27"/>
  <c r="BS27" s="1"/>
  <c r="BP26"/>
  <c r="BS26" s="1"/>
  <c r="CD40"/>
  <c r="CO24"/>
  <c r="BP31"/>
  <c r="BS31" s="1"/>
  <c r="CE33"/>
  <c r="CK33" s="1"/>
  <c r="CF35"/>
  <c r="CL35" s="1"/>
  <c r="CD33"/>
  <c r="CJ33" s="1"/>
  <c r="CB31"/>
  <c r="CH31" s="1"/>
  <c r="CF22"/>
  <c r="CL22" s="1"/>
  <c r="CP26"/>
  <c r="BR29"/>
  <c r="BU29" s="1"/>
  <c r="CA26"/>
  <c r="CG26" s="1"/>
  <c r="CM26" s="1"/>
  <c r="CE29"/>
  <c r="CK29" s="1"/>
  <c r="CO33"/>
  <c r="CA40"/>
  <c r="BV35"/>
  <c r="BW35" s="1"/>
  <c r="CD29"/>
  <c r="CJ29" s="1"/>
  <c r="CE39"/>
  <c r="CK39" s="1"/>
  <c r="CA29"/>
  <c r="CG29" s="1"/>
  <c r="CF29"/>
  <c r="CL29" s="1"/>
  <c r="CF33"/>
  <c r="CL33" s="1"/>
  <c r="CD31"/>
  <c r="CJ31" s="1"/>
  <c r="CB24"/>
  <c r="CH24" s="1"/>
  <c r="CD28"/>
  <c r="CJ28" s="1"/>
  <c r="CA24"/>
  <c r="CG24" s="1"/>
  <c r="BP29"/>
  <c r="BS29" s="1"/>
  <c r="CB40"/>
  <c r="CB29"/>
  <c r="CH29" s="1"/>
  <c r="CD37"/>
  <c r="CJ37" s="1"/>
  <c r="CB22"/>
  <c r="CH22" s="1"/>
  <c r="CM22" s="1"/>
  <c r="CD22"/>
  <c r="CJ22" s="1"/>
  <c r="CD26"/>
  <c r="CJ26" s="1"/>
  <c r="CD24"/>
  <c r="CJ24" s="1"/>
  <c r="CC24"/>
  <c r="CI24" s="1"/>
  <c r="BR27"/>
  <c r="BU27" s="1"/>
  <c r="CE35"/>
  <c r="CK35" s="1"/>
  <c r="CO29"/>
  <c r="CC29"/>
  <c r="CI29" s="1"/>
  <c r="CK40"/>
  <c r="CK20" i="28" s="1"/>
  <c r="CC40" i="27"/>
  <c r="CF21"/>
  <c r="CL21" s="1"/>
  <c r="AG40"/>
  <c r="CF25" i="26"/>
  <c r="CL25" s="1"/>
  <c r="CN25" s="1"/>
  <c r="CB38"/>
  <c r="CH38" s="1"/>
  <c r="CB28"/>
  <c r="CH28" s="1"/>
  <c r="CC25"/>
  <c r="CI25" s="1"/>
  <c r="CE38"/>
  <c r="CK38" s="1"/>
  <c r="CD38"/>
  <c r="CJ38" s="1"/>
  <c r="CO25"/>
  <c r="BQ30"/>
  <c r="BT30" s="1"/>
  <c r="CR24"/>
  <c r="CD27"/>
  <c r="CJ27" s="1"/>
  <c r="BP33"/>
  <c r="BS33" s="1"/>
  <c r="CB25"/>
  <c r="CH25" s="1"/>
  <c r="CD30"/>
  <c r="CJ30" s="1"/>
  <c r="CA30"/>
  <c r="CG30" s="1"/>
  <c r="CE28"/>
  <c r="CK28" s="1"/>
  <c r="CC23"/>
  <c r="CI23" s="1"/>
  <c r="CM23" s="1"/>
  <c r="CA27"/>
  <c r="CG27" s="1"/>
  <c r="CM27" s="1"/>
  <c r="CP25"/>
  <c r="CG40"/>
  <c r="BR23"/>
  <c r="BU23" s="1"/>
  <c r="BP20" i="27"/>
  <c r="CA32" i="26"/>
  <c r="CG32" s="1"/>
  <c r="CF27"/>
  <c r="CL27" s="1"/>
  <c r="CF38"/>
  <c r="CL38" s="1"/>
  <c r="BQ35"/>
  <c r="BT35" s="1"/>
  <c r="CD23"/>
  <c r="CJ23" s="1"/>
  <c r="CO30"/>
  <c r="BP25"/>
  <c r="BS25" s="1"/>
  <c r="CA25"/>
  <c r="CG25" s="1"/>
  <c r="CF23"/>
  <c r="CL23" s="1"/>
  <c r="CC38"/>
  <c r="CI38" s="1"/>
  <c r="CM38" s="1"/>
  <c r="CB30"/>
  <c r="CH30" s="1"/>
  <c r="CF32"/>
  <c r="CL32" s="1"/>
  <c r="CN32" s="1"/>
  <c r="CR36"/>
  <c r="CC32"/>
  <c r="CI32" s="1"/>
  <c r="CP38"/>
  <c r="CQ38" s="1"/>
  <c r="CD28"/>
  <c r="CJ28" s="1"/>
  <c r="CE30"/>
  <c r="CK30" s="1"/>
  <c r="CA28"/>
  <c r="CG28" s="1"/>
  <c r="BQ33"/>
  <c r="BT33" s="1"/>
  <c r="CP32"/>
  <c r="CQ32" s="1"/>
  <c r="CQ31"/>
  <c r="BP35"/>
  <c r="BS35" s="1"/>
  <c r="CP28"/>
  <c r="CC30"/>
  <c r="CI30" s="1"/>
  <c r="CO28"/>
  <c r="BP21"/>
  <c r="BS21" s="1"/>
  <c r="BR21"/>
  <c r="BU21" s="1"/>
  <c r="AG40"/>
  <c r="AG20"/>
  <c r="AG21" s="1"/>
  <c r="AG40" i="25"/>
  <c r="AG20"/>
  <c r="AG21" s="1"/>
  <c r="BV34"/>
  <c r="BW34" s="1"/>
  <c r="BR25"/>
  <c r="BU25" s="1"/>
  <c r="CB37"/>
  <c r="CH37" s="1"/>
  <c r="CA32"/>
  <c r="CG32" s="1"/>
  <c r="CO39"/>
  <c r="CD32"/>
  <c r="CJ32" s="1"/>
  <c r="CF37"/>
  <c r="CL37" s="1"/>
  <c r="CO32"/>
  <c r="CB32"/>
  <c r="CH32" s="1"/>
  <c r="CF34"/>
  <c r="CL34" s="1"/>
  <c r="CA27"/>
  <c r="CG27" s="1"/>
  <c r="BR32"/>
  <c r="BU32" s="1"/>
  <c r="CQ31"/>
  <c r="CD34"/>
  <c r="CJ34" s="1"/>
  <c r="CO29"/>
  <c r="CP26"/>
  <c r="CB40"/>
  <c r="CD39"/>
  <c r="CJ39" s="1"/>
  <c r="CP29"/>
  <c r="CR29" s="1"/>
  <c r="BR30"/>
  <c r="BU30" s="1"/>
  <c r="BV30" s="1"/>
  <c r="BW30" s="1"/>
  <c r="CF24"/>
  <c r="CL24" s="1"/>
  <c r="CF22"/>
  <c r="CL22" s="1"/>
  <c r="CO26"/>
  <c r="CB27"/>
  <c r="CH27" s="1"/>
  <c r="BQ25"/>
  <c r="BT25" s="1"/>
  <c r="BV25" s="1"/>
  <c r="BW25" s="1"/>
  <c r="CP40"/>
  <c r="CP20" i="26" s="1"/>
  <c r="CJ40" i="25"/>
  <c r="CJ20" i="26" s="1"/>
  <c r="CF32" i="25"/>
  <c r="CL32" s="1"/>
  <c r="CQ25"/>
  <c r="CE37"/>
  <c r="CK37" s="1"/>
  <c r="CF26"/>
  <c r="CL26" s="1"/>
  <c r="CC40"/>
  <c r="CE29"/>
  <c r="CK29" s="1"/>
  <c r="BR22"/>
  <c r="BU22" s="1"/>
  <c r="CC34"/>
  <c r="CI34" s="1"/>
  <c r="BP35"/>
  <c r="BS35" s="1"/>
  <c r="CA37"/>
  <c r="CG37" s="1"/>
  <c r="CE27"/>
  <c r="CK27" s="1"/>
  <c r="CE40"/>
  <c r="CE34"/>
  <c r="CK34" s="1"/>
  <c r="BQ35"/>
  <c r="BT35" s="1"/>
  <c r="BP32"/>
  <c r="BS32" s="1"/>
  <c r="CF29"/>
  <c r="CL29" s="1"/>
  <c r="CA40"/>
  <c r="CC29"/>
  <c r="CI29" s="1"/>
  <c r="CB24"/>
  <c r="CH24" s="1"/>
  <c r="CB22"/>
  <c r="CH22" s="1"/>
  <c r="CO34"/>
  <c r="CQ34" s="1"/>
  <c r="BP27"/>
  <c r="BS27" s="1"/>
  <c r="CP39"/>
  <c r="CC37"/>
  <c r="CI37" s="1"/>
  <c r="CA39"/>
  <c r="CG39" s="1"/>
  <c r="CO27"/>
  <c r="CE32"/>
  <c r="CK32" s="1"/>
  <c r="CC39"/>
  <c r="CI39" s="1"/>
  <c r="CQ40"/>
  <c r="CQ20" i="26" s="1"/>
  <c r="CB34" i="25"/>
  <c r="CH34" s="1"/>
  <c r="CB29"/>
  <c r="CH29" s="1"/>
  <c r="CM29" s="1"/>
  <c r="CF40"/>
  <c r="CM40" i="24"/>
  <c r="CM20" i="25" s="1"/>
  <c r="CF27" i="24"/>
  <c r="CL27" s="1"/>
  <c r="CD36"/>
  <c r="CJ36" s="1"/>
  <c r="CP26"/>
  <c r="BP31"/>
  <c r="BS31" s="1"/>
  <c r="BV31" s="1"/>
  <c r="BW31" s="1"/>
  <c r="CM28"/>
  <c r="CB26"/>
  <c r="CH26" s="1"/>
  <c r="CO29"/>
  <c r="CP29"/>
  <c r="CB37"/>
  <c r="CH37" s="1"/>
  <c r="CB29"/>
  <c r="CH29" s="1"/>
  <c r="CF36"/>
  <c r="CL36" s="1"/>
  <c r="CA26"/>
  <c r="CG26" s="1"/>
  <c r="CD22"/>
  <c r="CJ22" s="1"/>
  <c r="CA37"/>
  <c r="CG37" s="1"/>
  <c r="CE22"/>
  <c r="CK22" s="1"/>
  <c r="CN35"/>
  <c r="CA29"/>
  <c r="CG29" s="1"/>
  <c r="BQ22"/>
  <c r="BT22" s="1"/>
  <c r="BQ24"/>
  <c r="BT24" s="1"/>
  <c r="CB33"/>
  <c r="CH33" s="1"/>
  <c r="CF34"/>
  <c r="CL34" s="1"/>
  <c r="CR30"/>
  <c r="BP27"/>
  <c r="BS27" s="1"/>
  <c r="BV27" s="1"/>
  <c r="BW27" s="1"/>
  <c r="CO26"/>
  <c r="BP24"/>
  <c r="BS24" s="1"/>
  <c r="CE29"/>
  <c r="CK29" s="1"/>
  <c r="BQ40"/>
  <c r="CR40"/>
  <c r="CR20" i="25" s="1"/>
  <c r="CD29" i="24"/>
  <c r="CJ29" s="1"/>
  <c r="CF37"/>
  <c r="CL37" s="1"/>
  <c r="CO22"/>
  <c r="CR22" s="1"/>
  <c r="CF26"/>
  <c r="CL26" s="1"/>
  <c r="CN26" s="1"/>
  <c r="BU40"/>
  <c r="BU20" i="25" s="1"/>
  <c r="CQ28" i="24"/>
  <c r="CA36"/>
  <c r="CG36" s="1"/>
  <c r="CF33"/>
  <c r="CL33" s="1"/>
  <c r="CP34"/>
  <c r="CO37"/>
  <c r="CE27"/>
  <c r="CK27" s="1"/>
  <c r="CC36"/>
  <c r="CI36" s="1"/>
  <c r="CA34"/>
  <c r="CG34" s="1"/>
  <c r="CM34" s="1"/>
  <c r="BZ20"/>
  <c r="AG40" i="23"/>
  <c r="AG20"/>
  <c r="AG21" s="1"/>
  <c r="BP20" i="24"/>
  <c r="BS40" i="23"/>
  <c r="BS20" i="24" s="1"/>
  <c r="CA39" i="23"/>
  <c r="CG39" s="1"/>
  <c r="CJ40"/>
  <c r="BQ40"/>
  <c r="BQ20" i="24" s="1"/>
  <c r="CF40" i="23"/>
  <c r="CA40"/>
  <c r="CA29"/>
  <c r="CG29" s="1"/>
  <c r="CO24"/>
  <c r="CQ24" s="1"/>
  <c r="BR34"/>
  <c r="BU34" s="1"/>
  <c r="BP29"/>
  <c r="BS29" s="1"/>
  <c r="CP40"/>
  <c r="CP20" i="24" s="1"/>
  <c r="CM23" i="23"/>
  <c r="CD39"/>
  <c r="CJ39" s="1"/>
  <c r="CF31"/>
  <c r="CL31" s="1"/>
  <c r="CE22"/>
  <c r="CK22" s="1"/>
  <c r="BP27"/>
  <c r="BS27" s="1"/>
  <c r="CC39"/>
  <c r="CI39" s="1"/>
  <c r="BR26"/>
  <c r="BU26" s="1"/>
  <c r="BP32"/>
  <c r="BS32" s="1"/>
  <c r="CF34"/>
  <c r="CL34" s="1"/>
  <c r="CO26"/>
  <c r="CO29"/>
  <c r="CB40"/>
  <c r="CD29"/>
  <c r="CJ29" s="1"/>
  <c r="CA24"/>
  <c r="CG24" s="1"/>
  <c r="CO34"/>
  <c r="BP36"/>
  <c r="BS36" s="1"/>
  <c r="CP36"/>
  <c r="CR36" s="1"/>
  <c r="CP31"/>
  <c r="CR31" s="1"/>
  <c r="CC40"/>
  <c r="CF29"/>
  <c r="CL29" s="1"/>
  <c r="CD38"/>
  <c r="CJ38" s="1"/>
  <c r="CC24"/>
  <c r="CI24" s="1"/>
  <c r="CA38"/>
  <c r="CG38" s="1"/>
  <c r="CE34"/>
  <c r="CK34" s="1"/>
  <c r="CB36"/>
  <c r="CH36" s="1"/>
  <c r="BQ26"/>
  <c r="BT26" s="1"/>
  <c r="CB34"/>
  <c r="CH34" s="1"/>
  <c r="CB29"/>
  <c r="CH29" s="1"/>
  <c r="CF24"/>
  <c r="CL24" s="1"/>
  <c r="CE39"/>
  <c r="CK39" s="1"/>
  <c r="CP34"/>
  <c r="BQ36"/>
  <c r="BT36" s="1"/>
  <c r="CA26"/>
  <c r="CG26" s="1"/>
  <c r="BQ29"/>
  <c r="BT29" s="1"/>
  <c r="CO40"/>
  <c r="CB31"/>
  <c r="CH31" s="1"/>
  <c r="CE24"/>
  <c r="CK24" s="1"/>
  <c r="CC34"/>
  <c r="CI34" s="1"/>
  <c r="CC26"/>
  <c r="CI26" s="1"/>
  <c r="CB22"/>
  <c r="CH22" s="1"/>
  <c r="CC29"/>
  <c r="CI29" s="1"/>
  <c r="CA31"/>
  <c r="CG31" s="1"/>
  <c r="CD34"/>
  <c r="CJ34" s="1"/>
  <c r="BR32"/>
  <c r="BU32" s="1"/>
  <c r="CO39"/>
  <c r="CE26"/>
  <c r="CK26" s="1"/>
  <c r="CN26" s="1"/>
  <c r="BP22"/>
  <c r="BS22" s="1"/>
  <c r="CE40"/>
  <c r="CB39"/>
  <c r="CH39" s="1"/>
  <c r="CD31"/>
  <c r="CJ31" s="1"/>
  <c r="CP26"/>
  <c r="CA22"/>
  <c r="CG22" s="1"/>
  <c r="BR27"/>
  <c r="BU27" s="1"/>
  <c r="BR22"/>
  <c r="BU22" s="1"/>
  <c r="CC21"/>
  <c r="CI21" s="1"/>
  <c r="CD21"/>
  <c r="CJ21" s="1"/>
  <c r="CO21"/>
  <c r="CF20"/>
  <c r="CD20" i="21"/>
  <c r="CL20" i="23"/>
  <c r="CA37" i="21"/>
  <c r="CG37" s="1"/>
  <c r="CF35"/>
  <c r="CL35" s="1"/>
  <c r="CQ29"/>
  <c r="CE37"/>
  <c r="CK37" s="1"/>
  <c r="CD37"/>
  <c r="CJ37" s="1"/>
  <c r="CN25"/>
  <c r="CA35"/>
  <c r="CG35" s="1"/>
  <c r="CB30"/>
  <c r="CH30" s="1"/>
  <c r="CF28"/>
  <c r="CL28" s="1"/>
  <c r="CE38"/>
  <c r="CK38" s="1"/>
  <c r="CF38"/>
  <c r="CL38" s="1"/>
  <c r="CF32"/>
  <c r="CL32" s="1"/>
  <c r="CC28"/>
  <c r="CI28" s="1"/>
  <c r="CO26"/>
  <c r="CQ26" s="1"/>
  <c r="CC35"/>
  <c r="CI35" s="1"/>
  <c r="BP22"/>
  <c r="BS22" s="1"/>
  <c r="BV22" s="1"/>
  <c r="BW22" s="1"/>
  <c r="BR40"/>
  <c r="CC31"/>
  <c r="CI31" s="1"/>
  <c r="CB37"/>
  <c r="CH37" s="1"/>
  <c r="CB33"/>
  <c r="CH33" s="1"/>
  <c r="CA26"/>
  <c r="CG26" s="1"/>
  <c r="CM26" s="1"/>
  <c r="CC37"/>
  <c r="CI37" s="1"/>
  <c r="BQ40"/>
  <c r="BT40" s="1"/>
  <c r="BT20" i="23" s="1"/>
  <c r="BV38" i="21"/>
  <c r="BW38" s="1"/>
  <c r="CE33"/>
  <c r="CK33" s="1"/>
  <c r="CF39"/>
  <c r="CL39" s="1"/>
  <c r="CF37"/>
  <c r="CL37" s="1"/>
  <c r="CA36"/>
  <c r="CG36" s="1"/>
  <c r="CE34"/>
  <c r="CK34" s="1"/>
  <c r="CD33"/>
  <c r="CJ33" s="1"/>
  <c r="CF31"/>
  <c r="CL31" s="1"/>
  <c r="CF34"/>
  <c r="CL34" s="1"/>
  <c r="CP30"/>
  <c r="CE30"/>
  <c r="CK30" s="1"/>
  <c r="CC33"/>
  <c r="CI33" s="1"/>
  <c r="BR26"/>
  <c r="BU26" s="1"/>
  <c r="BV26" s="1"/>
  <c r="BW26" s="1"/>
  <c r="BP28"/>
  <c r="BS28" s="1"/>
  <c r="CF30"/>
  <c r="CL30" s="1"/>
  <c r="CO32"/>
  <c r="CR32" s="1"/>
  <c r="CO34"/>
  <c r="CO36"/>
  <c r="CO38"/>
  <c r="CE31"/>
  <c r="CK31" s="1"/>
  <c r="CB39"/>
  <c r="CH39" s="1"/>
  <c r="BR29"/>
  <c r="BU29" s="1"/>
  <c r="CB31"/>
  <c r="CH31" s="1"/>
  <c r="BP29"/>
  <c r="BS29" s="1"/>
  <c r="CD31"/>
  <c r="CJ31" s="1"/>
  <c r="CO37"/>
  <c r="CA39"/>
  <c r="CG39" s="1"/>
  <c r="CA38"/>
  <c r="CG38" s="1"/>
  <c r="CA32"/>
  <c r="CG32" s="1"/>
  <c r="CB38"/>
  <c r="CH38" s="1"/>
  <c r="CB32"/>
  <c r="CH32" s="1"/>
  <c r="CA24"/>
  <c r="CG24" s="1"/>
  <c r="CC30"/>
  <c r="CI30" s="1"/>
  <c r="CO28"/>
  <c r="BR24"/>
  <c r="BU24" s="1"/>
  <c r="BV24" s="1"/>
  <c r="BW24" s="1"/>
  <c r="CC39"/>
  <c r="CI39" s="1"/>
  <c r="CO33"/>
  <c r="CQ33" s="1"/>
  <c r="CO31"/>
  <c r="CQ31" s="1"/>
  <c r="CA33"/>
  <c r="CG33" s="1"/>
  <c r="CD39"/>
  <c r="CJ39" s="1"/>
  <c r="CH40"/>
  <c r="CH20" i="23" s="1"/>
  <c r="CE39" i="21"/>
  <c r="CK39" s="1"/>
  <c r="BQ28"/>
  <c r="BT28" s="1"/>
  <c r="CC38"/>
  <c r="CI38" s="1"/>
  <c r="CB35"/>
  <c r="CH35" s="1"/>
  <c r="CF33"/>
  <c r="CL33" s="1"/>
  <c r="CC32"/>
  <c r="CI32" s="1"/>
  <c r="CD26"/>
  <c r="CJ26" s="1"/>
  <c r="CN26" s="1"/>
  <c r="CE28"/>
  <c r="CK28" s="1"/>
  <c r="CO39"/>
  <c r="CF21"/>
  <c r="CL21" s="1"/>
  <c r="CD21"/>
  <c r="CJ21" s="1"/>
  <c r="CB21"/>
  <c r="CH21" s="1"/>
  <c r="CM21" s="1"/>
  <c r="AG20" i="20"/>
  <c r="AG21" s="1"/>
  <c r="BV38"/>
  <c r="BW38" s="1"/>
  <c r="CO26"/>
  <c r="BQ24"/>
  <c r="BT24" s="1"/>
  <c r="BQ26"/>
  <c r="BT26" s="1"/>
  <c r="CC38"/>
  <c r="CI38" s="1"/>
  <c r="CB24"/>
  <c r="CH24" s="1"/>
  <c r="CO23"/>
  <c r="BQ32"/>
  <c r="BT32" s="1"/>
  <c r="CP33"/>
  <c r="CA36"/>
  <c r="CG36" s="1"/>
  <c r="CF33"/>
  <c r="CL33" s="1"/>
  <c r="CD31"/>
  <c r="CJ31" s="1"/>
  <c r="CD34"/>
  <c r="CJ34" s="1"/>
  <c r="BP29"/>
  <c r="BS29" s="1"/>
  <c r="CC29"/>
  <c r="CI29" s="1"/>
  <c r="CD24"/>
  <c r="CJ24" s="1"/>
  <c r="BQ39"/>
  <c r="BT39" s="1"/>
  <c r="BP24"/>
  <c r="BS24" s="1"/>
  <c r="CB38"/>
  <c r="CH38" s="1"/>
  <c r="BP39"/>
  <c r="BS39" s="1"/>
  <c r="CC24"/>
  <c r="CI24" s="1"/>
  <c r="CA29"/>
  <c r="CG29" s="1"/>
  <c r="CB29"/>
  <c r="CH29" s="1"/>
  <c r="CA26"/>
  <c r="CG26" s="1"/>
  <c r="BR32"/>
  <c r="BU32" s="1"/>
  <c r="CO24"/>
  <c r="CR24" s="1"/>
  <c r="CD26"/>
  <c r="CJ26" s="1"/>
  <c r="CA33"/>
  <c r="CG33" s="1"/>
  <c r="CE29"/>
  <c r="CK29" s="1"/>
  <c r="CD29"/>
  <c r="CJ29" s="1"/>
  <c r="CD36"/>
  <c r="CJ36" s="1"/>
  <c r="CF23"/>
  <c r="CL23" s="1"/>
  <c r="BR27"/>
  <c r="BU27" s="1"/>
  <c r="BP36"/>
  <c r="BS36" s="1"/>
  <c r="CC33"/>
  <c r="CI33" s="1"/>
  <c r="BR26"/>
  <c r="BU26" s="1"/>
  <c r="BV26" s="1"/>
  <c r="BW26" s="1"/>
  <c r="CE33"/>
  <c r="CK33" s="1"/>
  <c r="CP34"/>
  <c r="CE34"/>
  <c r="CK34" s="1"/>
  <c r="CF24"/>
  <c r="CL24" s="1"/>
  <c r="CR25"/>
  <c r="CD23"/>
  <c r="CJ23" s="1"/>
  <c r="CP26"/>
  <c r="CR26" s="1"/>
  <c r="CO38"/>
  <c r="CE24"/>
  <c r="CK24" s="1"/>
  <c r="CC23"/>
  <c r="CI23" s="1"/>
  <c r="CO29"/>
  <c r="CB33"/>
  <c r="CH33" s="1"/>
  <c r="CF29"/>
  <c r="CL29" s="1"/>
  <c r="CF36"/>
  <c r="CL36" s="1"/>
  <c r="BR31"/>
  <c r="BU31" s="1"/>
  <c r="BR29"/>
  <c r="BU29" s="1"/>
  <c r="BP27"/>
  <c r="BS27" s="1"/>
  <c r="CO33"/>
  <c r="CE36"/>
  <c r="CK36" s="1"/>
  <c r="CC34"/>
  <c r="CI34" s="1"/>
  <c r="CR37"/>
  <c r="CA31"/>
  <c r="CG31" s="1"/>
  <c r="BV35"/>
  <c r="BW35" s="1"/>
  <c r="CB36"/>
  <c r="CH36" s="1"/>
  <c r="CL40"/>
  <c r="CL20" i="21" s="1"/>
  <c r="CR27" i="20"/>
  <c r="CP31"/>
  <c r="CB31"/>
  <c r="CH31" s="1"/>
  <c r="CP36"/>
  <c r="CR36" s="1"/>
  <c r="CB34"/>
  <c r="CH34" s="1"/>
  <c r="BP31"/>
  <c r="BS31" s="1"/>
  <c r="BR34"/>
  <c r="BU34" s="1"/>
  <c r="BV34" s="1"/>
  <c r="BW34" s="1"/>
  <c r="CA21"/>
  <c r="CG21" s="1"/>
  <c r="CO21"/>
  <c r="BR21"/>
  <c r="BU21" s="1"/>
  <c r="CC21"/>
  <c r="CI21" s="1"/>
  <c r="CD21"/>
  <c r="CJ21" s="1"/>
  <c r="CB21"/>
  <c r="CH21" s="1"/>
  <c r="CP21"/>
  <c r="CF21"/>
  <c r="CL21" s="1"/>
  <c r="BQ40" i="19"/>
  <c r="BT40" s="1"/>
  <c r="BT20" i="20" s="1"/>
  <c r="BP40" i="19"/>
  <c r="CD20" i="20"/>
  <c r="BR40" i="19"/>
  <c r="CB40"/>
  <c r="CB20" i="20" s="1"/>
  <c r="CJ20"/>
  <c r="CC32" i="19"/>
  <c r="CI32" s="1"/>
  <c r="CM32" s="1"/>
  <c r="BP27"/>
  <c r="BS27" s="1"/>
  <c r="BV27" s="1"/>
  <c r="BW27" s="1"/>
  <c r="CA23"/>
  <c r="CG23" s="1"/>
  <c r="CP40"/>
  <c r="CP20" i="20" s="1"/>
  <c r="CF40" i="19"/>
  <c r="BZ20" i="20"/>
  <c r="BP35" i="19"/>
  <c r="BS35" s="1"/>
  <c r="CE32"/>
  <c r="CK32" s="1"/>
  <c r="CB38"/>
  <c r="CH38" s="1"/>
  <c r="CP30"/>
  <c r="CR30" s="1"/>
  <c r="CB23"/>
  <c r="CH23" s="1"/>
  <c r="BR25"/>
  <c r="BU25" s="1"/>
  <c r="BV25" s="1"/>
  <c r="BW25" s="1"/>
  <c r="CE23"/>
  <c r="CK23" s="1"/>
  <c r="CA29"/>
  <c r="CG29" s="1"/>
  <c r="CC33"/>
  <c r="CI33" s="1"/>
  <c r="CD32"/>
  <c r="CJ32" s="1"/>
  <c r="CO40"/>
  <c r="CE40"/>
  <c r="CK40" s="1"/>
  <c r="CK20" i="20" s="1"/>
  <c r="CF38" i="19"/>
  <c r="CL38" s="1"/>
  <c r="CF32"/>
  <c r="CL32" s="1"/>
  <c r="CC30"/>
  <c r="CI30" s="1"/>
  <c r="CD23"/>
  <c r="CJ23" s="1"/>
  <c r="BQ35"/>
  <c r="BT35" s="1"/>
  <c r="CC38"/>
  <c r="CI38" s="1"/>
  <c r="CP38"/>
  <c r="CP32"/>
  <c r="CQ32" s="1"/>
  <c r="CA30"/>
  <c r="CG30" s="1"/>
  <c r="CR22"/>
  <c r="CC40"/>
  <c r="CQ28"/>
  <c r="BQ23"/>
  <c r="BT23" s="1"/>
  <c r="BV23" s="1"/>
  <c r="BW23" s="1"/>
  <c r="BQ33"/>
  <c r="BT33" s="1"/>
  <c r="AG40"/>
  <c r="BV33" i="11"/>
  <c r="BW33" s="1"/>
  <c r="BQ23"/>
  <c r="BT23" s="1"/>
  <c r="BV23" s="1"/>
  <c r="BW23" s="1"/>
  <c r="CQ34"/>
  <c r="CB28"/>
  <c r="CH28" s="1"/>
  <c r="CF34"/>
  <c r="CL34" s="1"/>
  <c r="CD26"/>
  <c r="CJ26" s="1"/>
  <c r="BR31"/>
  <c r="BU31" s="1"/>
  <c r="CR39"/>
  <c r="BP23"/>
  <c r="BS23" s="1"/>
  <c r="CE29"/>
  <c r="CK29" s="1"/>
  <c r="CA36"/>
  <c r="CG36" s="1"/>
  <c r="CD29"/>
  <c r="CJ29" s="1"/>
  <c r="CD36"/>
  <c r="CJ36" s="1"/>
  <c r="CP28"/>
  <c r="CC28"/>
  <c r="CI28" s="1"/>
  <c r="CO26"/>
  <c r="CC29"/>
  <c r="CI29" s="1"/>
  <c r="CB29"/>
  <c r="CH29" s="1"/>
  <c r="CB36"/>
  <c r="CH36" s="1"/>
  <c r="CD28"/>
  <c r="CJ28" s="1"/>
  <c r="CE28"/>
  <c r="CK28" s="1"/>
  <c r="CF26"/>
  <c r="CL26" s="1"/>
  <c r="CC36"/>
  <c r="CI36" s="1"/>
  <c r="CF29"/>
  <c r="CL29" s="1"/>
  <c r="CF36"/>
  <c r="CL36" s="1"/>
  <c r="CA28"/>
  <c r="CG28" s="1"/>
  <c r="CE26"/>
  <c r="CK26" s="1"/>
  <c r="CN26" s="1"/>
  <c r="CA29"/>
  <c r="CG29" s="1"/>
  <c r="CP37"/>
  <c r="CQ37" s="1"/>
  <c r="CE36"/>
  <c r="CK36" s="1"/>
  <c r="CP36"/>
  <c r="CR30"/>
  <c r="BR29"/>
  <c r="BU29" s="1"/>
  <c r="BV29" s="1"/>
  <c r="BW29" s="1"/>
  <c r="CC26"/>
  <c r="CI26" s="1"/>
  <c r="CM26" s="1"/>
  <c r="BR32"/>
  <c r="BU32" s="1"/>
  <c r="BP21"/>
  <c r="BS21" s="1"/>
  <c r="BQ21"/>
  <c r="BT21" s="1"/>
  <c r="AG40"/>
  <c r="CD20"/>
  <c r="CJ40" i="1"/>
  <c r="CJ20" i="11" s="1"/>
  <c r="CD35" i="1"/>
  <c r="CJ35" s="1"/>
  <c r="CF27"/>
  <c r="CL27" s="1"/>
  <c r="CF35"/>
  <c r="CL35" s="1"/>
  <c r="CB30"/>
  <c r="CH30" s="1"/>
  <c r="CA22"/>
  <c r="CG22" s="1"/>
  <c r="CP22"/>
  <c r="CR22" s="1"/>
  <c r="CO30"/>
  <c r="BR38"/>
  <c r="BU38" s="1"/>
  <c r="CO38"/>
  <c r="BP30"/>
  <c r="BS30" s="1"/>
  <c r="CP24"/>
  <c r="CR24" s="1"/>
  <c r="CF38"/>
  <c r="CL38" s="1"/>
  <c r="BP25"/>
  <c r="BS25" s="1"/>
  <c r="BQ25"/>
  <c r="BT25" s="1"/>
  <c r="BQ33"/>
  <c r="BT33" s="1"/>
  <c r="CA35"/>
  <c r="CG35" s="1"/>
  <c r="BR30"/>
  <c r="BU30" s="1"/>
  <c r="CO27"/>
  <c r="CR27" s="1"/>
  <c r="CE35"/>
  <c r="CK35" s="1"/>
  <c r="CC32"/>
  <c r="CI32" s="1"/>
  <c r="BP33"/>
  <c r="BS33" s="1"/>
  <c r="BR27"/>
  <c r="BU27" s="1"/>
  <c r="CC35"/>
  <c r="CI35" s="1"/>
  <c r="CE27"/>
  <c r="CK27" s="1"/>
  <c r="CD27"/>
  <c r="CJ27" s="1"/>
  <c r="CE24"/>
  <c r="CK24" s="1"/>
  <c r="CO35"/>
  <c r="CB35"/>
  <c r="CH35" s="1"/>
  <c r="BQ27"/>
  <c r="BT27" s="1"/>
  <c r="CD22"/>
  <c r="CJ22" s="1"/>
  <c r="AF20" i="11"/>
  <c r="AG20" s="1"/>
  <c r="AG21" s="1"/>
  <c r="AB36"/>
  <c r="CQ39"/>
  <c r="CE30"/>
  <c r="CK30" s="1"/>
  <c r="BV37"/>
  <c r="BW37" s="1"/>
  <c r="BR25"/>
  <c r="BU25" s="1"/>
  <c r="CR34"/>
  <c r="CA27"/>
  <c r="CG27" s="1"/>
  <c r="BQ32"/>
  <c r="BT32" s="1"/>
  <c r="CM38"/>
  <c r="CF35"/>
  <c r="CL35" s="1"/>
  <c r="CE32"/>
  <c r="CK32" s="1"/>
  <c r="CF27"/>
  <c r="CL27" s="1"/>
  <c r="CB34"/>
  <c r="CH34" s="1"/>
  <c r="BR30"/>
  <c r="BU30" s="1"/>
  <c r="CP35"/>
  <c r="CO32"/>
  <c r="CE37"/>
  <c r="CK37" s="1"/>
  <c r="CO25"/>
  <c r="CD32"/>
  <c r="CJ32" s="1"/>
  <c r="CR31"/>
  <c r="CB37"/>
  <c r="CH37" s="1"/>
  <c r="CE34"/>
  <c r="CK34" s="1"/>
  <c r="CD25"/>
  <c r="CJ25" s="1"/>
  <c r="CF32"/>
  <c r="CL32" s="1"/>
  <c r="CC22"/>
  <c r="CI22" s="1"/>
  <c r="CC30"/>
  <c r="CI30" s="1"/>
  <c r="BP25"/>
  <c r="BS25" s="1"/>
  <c r="CO35"/>
  <c r="CC25"/>
  <c r="CI25" s="1"/>
  <c r="BP20" i="19"/>
  <c r="CF22" i="11"/>
  <c r="CL22" s="1"/>
  <c r="CF30"/>
  <c r="CL30" s="1"/>
  <c r="BQ35"/>
  <c r="BT35" s="1"/>
  <c r="CA22"/>
  <c r="CG22" s="1"/>
  <c r="CA25"/>
  <c r="CG25" s="1"/>
  <c r="CA35"/>
  <c r="CG35" s="1"/>
  <c r="CP27"/>
  <c r="CR27" s="1"/>
  <c r="CD37"/>
  <c r="CJ37" s="1"/>
  <c r="BP35"/>
  <c r="BS35" s="1"/>
  <c r="CA32"/>
  <c r="CG32" s="1"/>
  <c r="CB27"/>
  <c r="CH27" s="1"/>
  <c r="CP32"/>
  <c r="CE22"/>
  <c r="CK22" s="1"/>
  <c r="CC37"/>
  <c r="CI37" s="1"/>
  <c r="CC27"/>
  <c r="CI27" s="1"/>
  <c r="CB32"/>
  <c r="CH32" s="1"/>
  <c r="CP22"/>
  <c r="CR22" s="1"/>
  <c r="BQ30"/>
  <c r="BT30" s="1"/>
  <c r="CA37"/>
  <c r="CG37" s="1"/>
  <c r="BP28"/>
  <c r="BS28" s="1"/>
  <c r="CF37"/>
  <c r="CL37" s="1"/>
  <c r="CD27"/>
  <c r="CJ27" s="1"/>
  <c r="CA30"/>
  <c r="CG30" s="1"/>
  <c r="CB24"/>
  <c r="CH24" s="1"/>
  <c r="CM24" s="1"/>
  <c r="CE40"/>
  <c r="CE20" i="19" s="1"/>
  <c r="CF28" i="1"/>
  <c r="CL28" s="1"/>
  <c r="AC33" i="21"/>
  <c r="Z37"/>
  <c r="Z33"/>
  <c r="Z29"/>
  <c r="Z25"/>
  <c r="Z21"/>
  <c r="Z31"/>
  <c r="AA35"/>
  <c r="Z36"/>
  <c r="AA36"/>
  <c r="AA37"/>
  <c r="AA33"/>
  <c r="AA29"/>
  <c r="AA25"/>
  <c r="AA21"/>
  <c r="Z27"/>
  <c r="AA31"/>
  <c r="Z40"/>
  <c r="Z28"/>
  <c r="AA28"/>
  <c r="Z38"/>
  <c r="Z34"/>
  <c r="Z30"/>
  <c r="Z26"/>
  <c r="Z22"/>
  <c r="Z39"/>
  <c r="Z23"/>
  <c r="AA27"/>
  <c r="Z32"/>
  <c r="AA32"/>
  <c r="AA38"/>
  <c r="AA34"/>
  <c r="AA30"/>
  <c r="AA26"/>
  <c r="AA22"/>
  <c r="Z35"/>
  <c r="AA39"/>
  <c r="AA23"/>
  <c r="Z24"/>
  <c r="AA40"/>
  <c r="AA24"/>
  <c r="AC40" i="23"/>
  <c r="Z37"/>
  <c r="Z33"/>
  <c r="Z29"/>
  <c r="Z25"/>
  <c r="Z21"/>
  <c r="Z27"/>
  <c r="AA31"/>
  <c r="Z36"/>
  <c r="AA32"/>
  <c r="AA37"/>
  <c r="AA33"/>
  <c r="AA29"/>
  <c r="AA25"/>
  <c r="AA21"/>
  <c r="Z39"/>
  <c r="Z23"/>
  <c r="AA39"/>
  <c r="AA23"/>
  <c r="Z32"/>
  <c r="AA40"/>
  <c r="AA24"/>
  <c r="Z38"/>
  <c r="Z34"/>
  <c r="Z30"/>
  <c r="Z26"/>
  <c r="Z22"/>
  <c r="Z35"/>
  <c r="AA27"/>
  <c r="Z28"/>
  <c r="AA28"/>
  <c r="AA38"/>
  <c r="AA34"/>
  <c r="AA30"/>
  <c r="AA26"/>
  <c r="AA22"/>
  <c r="Z31"/>
  <c r="AA35"/>
  <c r="Z40"/>
  <c r="Z24"/>
  <c r="AA36"/>
  <c r="AB23" i="27"/>
  <c r="Z37"/>
  <c r="Z33"/>
  <c r="Z29"/>
  <c r="Z25"/>
  <c r="Z21"/>
  <c r="Z35"/>
  <c r="AA39"/>
  <c r="Z32"/>
  <c r="Z24"/>
  <c r="AA32"/>
  <c r="AA37"/>
  <c r="AA33"/>
  <c r="AA29"/>
  <c r="AA25"/>
  <c r="AA21"/>
  <c r="Z27"/>
  <c r="AA35"/>
  <c r="AA27"/>
  <c r="Z28"/>
  <c r="AA40"/>
  <c r="AA24"/>
  <c r="Z38"/>
  <c r="Z34"/>
  <c r="Z30"/>
  <c r="Z26"/>
  <c r="Z22"/>
  <c r="Z31"/>
  <c r="Z40"/>
  <c r="AA28"/>
  <c r="AA38"/>
  <c r="AA34"/>
  <c r="AA30"/>
  <c r="AA26"/>
  <c r="AA22"/>
  <c r="Z39"/>
  <c r="Z23"/>
  <c r="AA31"/>
  <c r="AA23"/>
  <c r="Z36"/>
  <c r="AA36"/>
  <c r="AC21" i="19"/>
  <c r="Z37"/>
  <c r="Z33"/>
  <c r="Z29"/>
  <c r="Z25"/>
  <c r="Z21"/>
  <c r="Z31"/>
  <c r="AA23"/>
  <c r="Z28"/>
  <c r="AA32"/>
  <c r="AA37"/>
  <c r="AA33"/>
  <c r="AA29"/>
  <c r="AA25"/>
  <c r="AA21"/>
  <c r="Z39"/>
  <c r="AA35"/>
  <c r="Z40"/>
  <c r="Z24"/>
  <c r="AA36"/>
  <c r="Z38"/>
  <c r="Z34"/>
  <c r="Z30"/>
  <c r="Z26"/>
  <c r="Z22"/>
  <c r="Z35"/>
  <c r="Z23"/>
  <c r="AA31"/>
  <c r="Z36"/>
  <c r="AA40"/>
  <c r="AA24"/>
  <c r="AA38"/>
  <c r="AA34"/>
  <c r="AA30"/>
  <c r="AA26"/>
  <c r="AA22"/>
  <c r="Z27"/>
  <c r="AA39"/>
  <c r="AA27"/>
  <c r="Z32"/>
  <c r="AA28"/>
  <c r="AB21" i="25"/>
  <c r="Z37"/>
  <c r="Z33"/>
  <c r="Z29"/>
  <c r="Z25"/>
  <c r="Z21"/>
  <c r="Z39"/>
  <c r="Z23"/>
  <c r="AA39"/>
  <c r="Z32"/>
  <c r="AA24"/>
  <c r="AA37"/>
  <c r="AA33"/>
  <c r="AA29"/>
  <c r="AA25"/>
  <c r="AA21"/>
  <c r="Z35"/>
  <c r="AA31"/>
  <c r="Z40"/>
  <c r="Z28"/>
  <c r="AA40"/>
  <c r="AA28"/>
  <c r="Z38"/>
  <c r="Z34"/>
  <c r="Z30"/>
  <c r="Z26"/>
  <c r="Z22"/>
  <c r="Z31"/>
  <c r="AA23"/>
  <c r="Z24"/>
  <c r="AA36"/>
  <c r="AA38"/>
  <c r="AA34"/>
  <c r="AA30"/>
  <c r="AA26"/>
  <c r="AA22"/>
  <c r="Z27"/>
  <c r="AA35"/>
  <c r="AA27"/>
  <c r="Z36"/>
  <c r="AA32"/>
  <c r="AE38" i="20"/>
  <c r="Z37"/>
  <c r="Z33"/>
  <c r="Z29"/>
  <c r="Z25"/>
  <c r="Z21"/>
  <c r="Z31"/>
  <c r="AA39"/>
  <c r="AA23"/>
  <c r="Z40"/>
  <c r="Z24"/>
  <c r="AA40"/>
  <c r="AA28"/>
  <c r="AA37"/>
  <c r="AA33"/>
  <c r="AA29"/>
  <c r="AA25"/>
  <c r="AA21"/>
  <c r="Z35"/>
  <c r="AA35"/>
  <c r="Z36"/>
  <c r="AA32"/>
  <c r="Z38"/>
  <c r="Z34"/>
  <c r="Z30"/>
  <c r="Z26"/>
  <c r="Z22"/>
  <c r="Z27"/>
  <c r="AA27"/>
  <c r="Z32"/>
  <c r="AA36"/>
  <c r="AA38"/>
  <c r="AA34"/>
  <c r="AA30"/>
  <c r="AA26"/>
  <c r="AA22"/>
  <c r="Z39"/>
  <c r="Z23"/>
  <c r="AA31"/>
  <c r="Z28"/>
  <c r="AA24"/>
  <c r="AE23" i="26"/>
  <c r="Z37"/>
  <c r="Z33"/>
  <c r="Z29"/>
  <c r="Z25"/>
  <c r="Z21"/>
  <c r="Z39"/>
  <c r="AA35"/>
  <c r="Z28"/>
  <c r="AA40"/>
  <c r="AA24"/>
  <c r="AA37"/>
  <c r="AA33"/>
  <c r="AA29"/>
  <c r="AA25"/>
  <c r="AA21"/>
  <c r="Z31"/>
  <c r="AA31"/>
  <c r="Z32"/>
  <c r="AA28"/>
  <c r="Z38"/>
  <c r="Z34"/>
  <c r="Z30"/>
  <c r="Z26"/>
  <c r="Z22"/>
  <c r="Z35"/>
  <c r="Z23"/>
  <c r="AA39"/>
  <c r="AA23"/>
  <c r="Z40"/>
  <c r="Z24"/>
  <c r="AA32"/>
  <c r="AA38"/>
  <c r="AA34"/>
  <c r="AA30"/>
  <c r="AA26"/>
  <c r="AA22"/>
  <c r="Z27"/>
  <c r="AA27"/>
  <c r="Z36"/>
  <c r="AA36"/>
  <c r="AC21" i="11"/>
  <c r="Z37"/>
  <c r="Z33"/>
  <c r="Z29"/>
  <c r="Z25"/>
  <c r="Z21"/>
  <c r="Z35"/>
  <c r="AA27"/>
  <c r="Z28"/>
  <c r="AA36"/>
  <c r="AA37"/>
  <c r="AA33"/>
  <c r="AA29"/>
  <c r="AA25"/>
  <c r="AA21"/>
  <c r="Z39"/>
  <c r="Z23"/>
  <c r="AA39"/>
  <c r="AA23"/>
  <c r="Z36"/>
  <c r="Z24"/>
  <c r="AA40"/>
  <c r="AA24"/>
  <c r="Z38"/>
  <c r="Z34"/>
  <c r="Z30"/>
  <c r="Z26"/>
  <c r="Z22"/>
  <c r="Z27"/>
  <c r="AA31"/>
  <c r="Z40"/>
  <c r="AA32"/>
  <c r="AA38"/>
  <c r="AA34"/>
  <c r="AA30"/>
  <c r="AA26"/>
  <c r="AA22"/>
  <c r="Z31"/>
  <c r="AA35"/>
  <c r="Z32"/>
  <c r="AA28"/>
  <c r="AB26" i="28"/>
  <c r="Z37"/>
  <c r="Z33"/>
  <c r="Z29"/>
  <c r="Z25"/>
  <c r="Z21"/>
  <c r="Z31"/>
  <c r="Z40"/>
  <c r="Z32"/>
  <c r="Z28"/>
  <c r="AA28"/>
  <c r="AA37"/>
  <c r="AA33"/>
  <c r="AA29"/>
  <c r="AA25"/>
  <c r="AA21"/>
  <c r="Z23"/>
  <c r="AA35"/>
  <c r="Z36"/>
  <c r="Z24"/>
  <c r="AA40"/>
  <c r="AA32"/>
  <c r="Z38"/>
  <c r="Z34"/>
  <c r="Z30"/>
  <c r="Z26"/>
  <c r="Z22"/>
  <c r="Z39"/>
  <c r="Z27"/>
  <c r="AA23"/>
  <c r="AA36"/>
  <c r="AA24"/>
  <c r="AA38"/>
  <c r="AA34"/>
  <c r="AA30"/>
  <c r="AA26"/>
  <c r="AA22"/>
  <c r="Z35"/>
  <c r="AA39"/>
  <c r="AA31"/>
  <c r="AA27"/>
  <c r="AE32" i="24"/>
  <c r="Z37"/>
  <c r="Z33"/>
  <c r="Z29"/>
  <c r="Z25"/>
  <c r="Z21"/>
  <c r="Z23"/>
  <c r="AA39"/>
  <c r="AA23"/>
  <c r="Z32"/>
  <c r="AA28"/>
  <c r="AA37"/>
  <c r="AA33"/>
  <c r="AA29"/>
  <c r="AA25"/>
  <c r="AA21"/>
  <c r="Z35"/>
  <c r="AA35"/>
  <c r="Z36"/>
  <c r="Z24"/>
  <c r="AA36"/>
  <c r="Z38"/>
  <c r="Z34"/>
  <c r="Z30"/>
  <c r="Z26"/>
  <c r="Z22"/>
  <c r="Z39"/>
  <c r="Z27"/>
  <c r="AA27"/>
  <c r="Z28"/>
  <c r="AA40"/>
  <c r="AA24"/>
  <c r="AA38"/>
  <c r="AA34"/>
  <c r="AA30"/>
  <c r="AA26"/>
  <c r="AA22"/>
  <c r="Z31"/>
  <c r="AA31"/>
  <c r="Z40"/>
  <c r="AA32"/>
  <c r="S31" i="1"/>
  <c r="S36"/>
  <c r="S34"/>
  <c r="S30"/>
  <c r="AH14"/>
  <c r="S33"/>
  <c r="S23"/>
  <c r="S28"/>
  <c r="I17" i="27"/>
  <c r="M17" s="1"/>
  <c r="E17" i="24"/>
  <c r="L24" i="1"/>
  <c r="L39"/>
  <c r="V39"/>
  <c r="V26"/>
  <c r="V24"/>
  <c r="L29"/>
  <c r="S32"/>
  <c r="S37"/>
  <c r="L36"/>
  <c r="L23"/>
  <c r="S27"/>
  <c r="L38"/>
  <c r="L31"/>
  <c r="V38"/>
  <c r="V21"/>
  <c r="S26"/>
  <c r="S25"/>
  <c r="L34"/>
  <c r="L27"/>
  <c r="V40"/>
  <c r="S39"/>
  <c r="S21"/>
  <c r="L28"/>
  <c r="V36"/>
  <c r="S24"/>
  <c r="S40"/>
  <c r="L25"/>
  <c r="M17"/>
  <c r="V29"/>
  <c r="V27"/>
  <c r="V34"/>
  <c r="V32"/>
  <c r="S22"/>
  <c r="L35"/>
  <c r="K17" i="24"/>
  <c r="V33" i="1"/>
  <c r="V31"/>
  <c r="L40"/>
  <c r="CA21" i="11"/>
  <c r="CG21" s="1"/>
  <c r="CB21"/>
  <c r="CH21" s="1"/>
  <c r="CD21"/>
  <c r="CJ21" s="1"/>
  <c r="CF21"/>
  <c r="CL21" s="1"/>
  <c r="CF23" i="1"/>
  <c r="CL23" s="1"/>
  <c r="CC26"/>
  <c r="CI26" s="1"/>
  <c r="CF37"/>
  <c r="CL37" s="1"/>
  <c r="BQ23"/>
  <c r="BT23" s="1"/>
  <c r="CC29"/>
  <c r="CI29" s="1"/>
  <c r="CE26"/>
  <c r="CK26" s="1"/>
  <c r="CD36"/>
  <c r="CJ36" s="1"/>
  <c r="BQ31"/>
  <c r="BT31" s="1"/>
  <c r="BV31" s="1"/>
  <c r="BW31" s="1"/>
  <c r="CO23"/>
  <c r="CB34"/>
  <c r="CH34" s="1"/>
  <c r="CP26"/>
  <c r="CB29"/>
  <c r="CH29" s="1"/>
  <c r="CA36"/>
  <c r="CG36" s="1"/>
  <c r="CD28"/>
  <c r="CJ28" s="1"/>
  <c r="CC39"/>
  <c r="CI39" s="1"/>
  <c r="CE39"/>
  <c r="CK39" s="1"/>
  <c r="BP32"/>
  <c r="BS32" s="1"/>
  <c r="BQ40"/>
  <c r="BQ20" i="11" s="1"/>
  <c r="CD37" i="1"/>
  <c r="CJ37" s="1"/>
  <c r="CE34"/>
  <c r="CK34" s="1"/>
  <c r="CF26"/>
  <c r="CL26" s="1"/>
  <c r="CB23"/>
  <c r="CH23" s="1"/>
  <c r="CD26"/>
  <c r="CJ26" s="1"/>
  <c r="CO26"/>
  <c r="CO37"/>
  <c r="CE31"/>
  <c r="CK31" s="1"/>
  <c r="CO29"/>
  <c r="CF34"/>
  <c r="CL34" s="1"/>
  <c r="CF29"/>
  <c r="CL29" s="1"/>
  <c r="CE37"/>
  <c r="CK37" s="1"/>
  <c r="CD31"/>
  <c r="CJ31" s="1"/>
  <c r="BP26"/>
  <c r="BS26" s="1"/>
  <c r="BR40"/>
  <c r="BU40" s="1"/>
  <c r="BU20" i="11" s="1"/>
  <c r="CA29" i="1"/>
  <c r="CG29" s="1"/>
  <c r="CB39"/>
  <c r="CH39" s="1"/>
  <c r="CF31"/>
  <c r="CL31" s="1"/>
  <c r="BR26"/>
  <c r="BU26" s="1"/>
  <c r="CA39"/>
  <c r="CG39" s="1"/>
  <c r="CD29"/>
  <c r="CJ29" s="1"/>
  <c r="BP20" i="11"/>
  <c r="CB31" i="1"/>
  <c r="CH31" s="1"/>
  <c r="BP34"/>
  <c r="BS34" s="1"/>
  <c r="BO20" i="11"/>
  <c r="CD39" i="1"/>
  <c r="CJ39" s="1"/>
  <c r="CO28"/>
  <c r="CA26"/>
  <c r="CG26" s="1"/>
  <c r="BR32"/>
  <c r="BU32" s="1"/>
  <c r="CA31"/>
  <c r="CG31" s="1"/>
  <c r="BR34"/>
  <c r="BU34" s="1"/>
  <c r="CA37"/>
  <c r="CG37" s="1"/>
  <c r="CF39"/>
  <c r="CL39" s="1"/>
  <c r="CB37"/>
  <c r="CH37" s="1"/>
  <c r="BP23"/>
  <c r="BS23" s="1"/>
  <c r="CC37"/>
  <c r="CI37" s="1"/>
  <c r="E17" i="28"/>
  <c r="S22" s="1"/>
  <c r="I17"/>
  <c r="L21" s="1"/>
  <c r="K17" i="21"/>
  <c r="G17"/>
  <c r="E17" i="11"/>
  <c r="S23" s="1"/>
  <c r="E17" i="20"/>
  <c r="S22" s="1"/>
  <c r="I17" i="11"/>
  <c r="G17" i="28"/>
  <c r="I17" i="24"/>
  <c r="K17" i="23"/>
  <c r="E17" i="27"/>
  <c r="S23" s="1"/>
  <c r="I17" i="23"/>
  <c r="G17" i="19"/>
  <c r="K17"/>
  <c r="I17"/>
  <c r="G17" i="27"/>
  <c r="E17" i="23"/>
  <c r="AB36" i="25"/>
  <c r="C7" i="27"/>
  <c r="AB39" i="11"/>
  <c r="AB27" i="26"/>
  <c r="AE40" i="25"/>
  <c r="AC30" i="26"/>
  <c r="AB28"/>
  <c r="AE39" i="25"/>
  <c r="AB34" i="26"/>
  <c r="AB38"/>
  <c r="AC35"/>
  <c r="AC27" i="25"/>
  <c r="AB39"/>
  <c r="AE22"/>
  <c r="AE32" i="26"/>
  <c r="AE28"/>
  <c r="AC30" i="11"/>
  <c r="AE33"/>
  <c r="AB29"/>
  <c r="AC26" i="20"/>
  <c r="AC27" i="11"/>
  <c r="AB25"/>
  <c r="AC33"/>
  <c r="AB32"/>
  <c r="AC40"/>
  <c r="AE25"/>
  <c r="AB23"/>
  <c r="AE32"/>
  <c r="AB26"/>
  <c r="AE39" i="23"/>
  <c r="AE26" i="11"/>
  <c r="AC38"/>
  <c r="AC22"/>
  <c r="AC24"/>
  <c r="AC28"/>
  <c r="AC36"/>
  <c r="AE21"/>
  <c r="AE29"/>
  <c r="AE37"/>
  <c r="AB31"/>
  <c r="AE24"/>
  <c r="AE40"/>
  <c r="AC35"/>
  <c r="AE30"/>
  <c r="AB38"/>
  <c r="AC29"/>
  <c r="AC35" i="23"/>
  <c r="AB35" i="28"/>
  <c r="AC39" i="26"/>
  <c r="AE21"/>
  <c r="AB32" i="25"/>
  <c r="AE29" i="26"/>
  <c r="AB23" i="25"/>
  <c r="AC34"/>
  <c r="AE23"/>
  <c r="AE30"/>
  <c r="AC24"/>
  <c r="AB34"/>
  <c r="AE33"/>
  <c r="AB37" i="26"/>
  <c r="AC40"/>
  <c r="AB33"/>
  <c r="AC27" i="19"/>
  <c r="AB40" i="11"/>
  <c r="AB24"/>
  <c r="AC34"/>
  <c r="AC26"/>
  <c r="AB28"/>
  <c r="AC32"/>
  <c r="AC35" i="28"/>
  <c r="AB32" i="27"/>
  <c r="AE23" i="11"/>
  <c r="AE27"/>
  <c r="AE31"/>
  <c r="AE35"/>
  <c r="AE39"/>
  <c r="AB27"/>
  <c r="AB35"/>
  <c r="AC30" i="23"/>
  <c r="AE28" i="11"/>
  <c r="AE36"/>
  <c r="AB21"/>
  <c r="AB37"/>
  <c r="AE28" i="20"/>
  <c r="AC23" i="11"/>
  <c r="AC31"/>
  <c r="AC39"/>
  <c r="AB34"/>
  <c r="AE22"/>
  <c r="AE38"/>
  <c r="AC25"/>
  <c r="AB22"/>
  <c r="AB30"/>
  <c r="AB33"/>
  <c r="AC37"/>
  <c r="AC35" i="27"/>
  <c r="AC34" i="28"/>
  <c r="AE35" i="26"/>
  <c r="AE26"/>
  <c r="AC23"/>
  <c r="AC34"/>
  <c r="AB30"/>
  <c r="AB23"/>
  <c r="AE22"/>
  <c r="AE24" i="25"/>
  <c r="AB31" i="26"/>
  <c r="AC21" i="25"/>
  <c r="AB31"/>
  <c r="AC26"/>
  <c r="AC25"/>
  <c r="AE31"/>
  <c r="AB38"/>
  <c r="AC23"/>
  <c r="AB29"/>
  <c r="AC40"/>
  <c r="AE37"/>
  <c r="AC31"/>
  <c r="AB25"/>
  <c r="AC37"/>
  <c r="AB24" i="26"/>
  <c r="AC33"/>
  <c r="AB26"/>
  <c r="AE39"/>
  <c r="AE25"/>
  <c r="AE36"/>
  <c r="AB25"/>
  <c r="AC21"/>
  <c r="AC25" i="19"/>
  <c r="AE26" i="25"/>
  <c r="AE31" i="26"/>
  <c r="AC36"/>
  <c r="AB22"/>
  <c r="AE34"/>
  <c r="AC31"/>
  <c r="AB35"/>
  <c r="AB36"/>
  <c r="AE37"/>
  <c r="AC28"/>
  <c r="AE30"/>
  <c r="AB39"/>
  <c r="AC27"/>
  <c r="AE32" i="25"/>
  <c r="AB40"/>
  <c r="AB24"/>
  <c r="AE28"/>
  <c r="AE27" i="26"/>
  <c r="AC26"/>
  <c r="AE38"/>
  <c r="AB28" i="25"/>
  <c r="AB27"/>
  <c r="AB35"/>
  <c r="AE21"/>
  <c r="AC30"/>
  <c r="AC38"/>
  <c r="AC33"/>
  <c r="AE27"/>
  <c r="AE35"/>
  <c r="AB30"/>
  <c r="AB22"/>
  <c r="AE38"/>
  <c r="AC39"/>
  <c r="AC22"/>
  <c r="AB37"/>
  <c r="AC32"/>
  <c r="AC29"/>
  <c r="AE29"/>
  <c r="AC35"/>
  <c r="AE34"/>
  <c r="AC28"/>
  <c r="AB33"/>
  <c r="AE33" i="26"/>
  <c r="AB40"/>
  <c r="AB29"/>
  <c r="AC25"/>
  <c r="AE40"/>
  <c r="AE24"/>
  <c r="AC24"/>
  <c r="AC36" i="21"/>
  <c r="AC22" i="26"/>
  <c r="AC29"/>
  <c r="AB21"/>
  <c r="AC38"/>
  <c r="AC37"/>
  <c r="AB32"/>
  <c r="AC36" i="25"/>
  <c r="AC32" i="26"/>
  <c r="AB26" i="25"/>
  <c r="AE25"/>
  <c r="AE36"/>
  <c r="R5" i="1"/>
  <c r="AH5" s="1"/>
  <c r="C7" i="24"/>
  <c r="C7" i="21"/>
  <c r="C7" i="20"/>
  <c r="C7" i="26"/>
  <c r="CC22" i="1"/>
  <c r="CI22" s="1"/>
  <c r="CF22"/>
  <c r="CL22" s="1"/>
  <c r="CB22"/>
  <c r="CH22" s="1"/>
  <c r="S41" i="23"/>
  <c r="V30" i="1"/>
  <c r="CB21"/>
  <c r="CH21" s="1"/>
  <c r="CO40" i="28"/>
  <c r="BV40"/>
  <c r="BW40" s="1"/>
  <c r="V28" i="1"/>
  <c r="V25"/>
  <c r="V23"/>
  <c r="V22"/>
  <c r="CD20" i="27"/>
  <c r="CJ40" i="26"/>
  <c r="BV26" i="28"/>
  <c r="BW26" s="1"/>
  <c r="BV32"/>
  <c r="BW32" s="1"/>
  <c r="BV38" i="25"/>
  <c r="BW38" s="1"/>
  <c r="CR31" i="21"/>
  <c r="BO20" i="26"/>
  <c r="BR40" i="25"/>
  <c r="BP40"/>
  <c r="BQ21" i="28"/>
  <c r="BT21" s="1"/>
  <c r="BP21"/>
  <c r="BS21" s="1"/>
  <c r="BR21"/>
  <c r="BU21" s="1"/>
  <c r="CO23"/>
  <c r="CA23"/>
  <c r="CG23" s="1"/>
  <c r="CM23" s="1"/>
  <c r="CE23"/>
  <c r="CK23" s="1"/>
  <c r="CF33"/>
  <c r="CL33" s="1"/>
  <c r="CE33"/>
  <c r="CK33" s="1"/>
  <c r="CC33"/>
  <c r="CI33" s="1"/>
  <c r="CA33"/>
  <c r="CG33" s="1"/>
  <c r="CD33"/>
  <c r="CJ33" s="1"/>
  <c r="CA34"/>
  <c r="CG34" s="1"/>
  <c r="CC34"/>
  <c r="CI34" s="1"/>
  <c r="CB34"/>
  <c r="CH34" s="1"/>
  <c r="CD34"/>
  <c r="CJ34" s="1"/>
  <c r="CF34"/>
  <c r="CL34" s="1"/>
  <c r="BQ35"/>
  <c r="BT35" s="1"/>
  <c r="BP35"/>
  <c r="BS35" s="1"/>
  <c r="BR35"/>
  <c r="BU35" s="1"/>
  <c r="CP36"/>
  <c r="CA36"/>
  <c r="CG36" s="1"/>
  <c r="CE36"/>
  <c r="CK36" s="1"/>
  <c r="CC36"/>
  <c r="CI36" s="1"/>
  <c r="CO36"/>
  <c r="CB36"/>
  <c r="CH36" s="1"/>
  <c r="CD36"/>
  <c r="CJ36" s="1"/>
  <c r="CF36"/>
  <c r="CL36" s="1"/>
  <c r="BQ37"/>
  <c r="BT37" s="1"/>
  <c r="BP37"/>
  <c r="BS37" s="1"/>
  <c r="CB39"/>
  <c r="CH39" s="1"/>
  <c r="CA39"/>
  <c r="CG39" s="1"/>
  <c r="CA40"/>
  <c r="CG40" s="1"/>
  <c r="CE40"/>
  <c r="CK40" s="1"/>
  <c r="CP40"/>
  <c r="CC40"/>
  <c r="CI40" s="1"/>
  <c r="BR21" i="1"/>
  <c r="BU21" s="1"/>
  <c r="BQ21"/>
  <c r="BT21" s="1"/>
  <c r="CP21"/>
  <c r="CA21"/>
  <c r="CG21" s="1"/>
  <c r="CF21"/>
  <c r="CL21" s="1"/>
  <c r="BQ22"/>
  <c r="BT22" s="1"/>
  <c r="BR22"/>
  <c r="BU22" s="1"/>
  <c r="CP23"/>
  <c r="CA23"/>
  <c r="CG23" s="1"/>
  <c r="CC23"/>
  <c r="CI23" s="1"/>
  <c r="CD23"/>
  <c r="CJ23" s="1"/>
  <c r="BQ24"/>
  <c r="BT24" s="1"/>
  <c r="BP24"/>
  <c r="BS24" s="1"/>
  <c r="BR24"/>
  <c r="BU24" s="1"/>
  <c r="CP25"/>
  <c r="CO25"/>
  <c r="CB25"/>
  <c r="CH25" s="1"/>
  <c r="CF25"/>
  <c r="CL25" s="1"/>
  <c r="CE28"/>
  <c r="CK28" s="1"/>
  <c r="CA28"/>
  <c r="CG28" s="1"/>
  <c r="CP28"/>
  <c r="CB28"/>
  <c r="CH28" s="1"/>
  <c r="BP29"/>
  <c r="BS29" s="1"/>
  <c r="BV29" s="1"/>
  <c r="BW29" s="1"/>
  <c r="BQ29"/>
  <c r="BT29" s="1"/>
  <c r="CE30"/>
  <c r="CK30" s="1"/>
  <c r="CA30"/>
  <c r="CG30" s="1"/>
  <c r="CM30" s="1"/>
  <c r="CP30"/>
  <c r="CQ30" s="1"/>
  <c r="CF30"/>
  <c r="CL30" s="1"/>
  <c r="CE32"/>
  <c r="CK32" s="1"/>
  <c r="CN32" s="1"/>
  <c r="CA32"/>
  <c r="CG32" s="1"/>
  <c r="CP32"/>
  <c r="CB32"/>
  <c r="CH32" s="1"/>
  <c r="CP34"/>
  <c r="CC34"/>
  <c r="CI34" s="1"/>
  <c r="CO34"/>
  <c r="CD34"/>
  <c r="CJ34" s="1"/>
  <c r="CN34" s="1"/>
  <c r="BQ35"/>
  <c r="BT35" s="1"/>
  <c r="BR35"/>
  <c r="BU35" s="1"/>
  <c r="CP36"/>
  <c r="CC36"/>
  <c r="CI36" s="1"/>
  <c r="CO36"/>
  <c r="CB36"/>
  <c r="CH36" s="1"/>
  <c r="CF36"/>
  <c r="CL36" s="1"/>
  <c r="CN36" s="1"/>
  <c r="BQ37"/>
  <c r="BT37" s="1"/>
  <c r="BR37"/>
  <c r="BU37" s="1"/>
  <c r="CP38"/>
  <c r="CA38"/>
  <c r="CG38" s="1"/>
  <c r="CE38"/>
  <c r="CK38" s="1"/>
  <c r="CD38"/>
  <c r="CJ38" s="1"/>
  <c r="BQ39"/>
  <c r="BT39" s="1"/>
  <c r="BP39"/>
  <c r="BS39" s="1"/>
  <c r="BZ20" i="11"/>
  <c r="CA40" i="1"/>
  <c r="CE40"/>
  <c r="CE20" i="11" s="1"/>
  <c r="CB40" i="1"/>
  <c r="CF40"/>
  <c r="BQ22" i="11"/>
  <c r="BT22" s="1"/>
  <c r="BP22"/>
  <c r="BS22" s="1"/>
  <c r="BR22"/>
  <c r="BU22" s="1"/>
  <c r="CP23"/>
  <c r="CA23"/>
  <c r="CG23" s="1"/>
  <c r="CM23" s="1"/>
  <c r="CE23"/>
  <c r="CK23" s="1"/>
  <c r="CO23"/>
  <c r="CD23"/>
  <c r="CJ23" s="1"/>
  <c r="BQ24"/>
  <c r="BT24" s="1"/>
  <c r="BP24"/>
  <c r="BS24" s="1"/>
  <c r="CP25"/>
  <c r="CB25"/>
  <c r="CH25" s="1"/>
  <c r="CF25"/>
  <c r="CL25" s="1"/>
  <c r="CN25" s="1"/>
  <c r="BP26"/>
  <c r="BS26" s="1"/>
  <c r="BR26"/>
  <c r="BU26" s="1"/>
  <c r="CE31"/>
  <c r="CK31" s="1"/>
  <c r="CC31"/>
  <c r="CI31" s="1"/>
  <c r="CM31" s="1"/>
  <c r="CD31"/>
  <c r="CJ31" s="1"/>
  <c r="CE33"/>
  <c r="CK33" s="1"/>
  <c r="CO33"/>
  <c r="CB33"/>
  <c r="CH33" s="1"/>
  <c r="CF33"/>
  <c r="CL33" s="1"/>
  <c r="CE35"/>
  <c r="CK35" s="1"/>
  <c r="CC35"/>
  <c r="CI35" s="1"/>
  <c r="CD35"/>
  <c r="CJ35" s="1"/>
  <c r="BP36"/>
  <c r="BS36" s="1"/>
  <c r="BR36"/>
  <c r="BU36" s="1"/>
  <c r="CO38"/>
  <c r="CD38"/>
  <c r="CJ38" s="1"/>
  <c r="CP38"/>
  <c r="CE38"/>
  <c r="CK38" s="1"/>
  <c r="CE39"/>
  <c r="CK39" s="1"/>
  <c r="CC39"/>
  <c r="CI39" s="1"/>
  <c r="CB39"/>
  <c r="CH39" s="1"/>
  <c r="CF39"/>
  <c r="CL39" s="1"/>
  <c r="BP21" i="19"/>
  <c r="BS21" s="1"/>
  <c r="BR21"/>
  <c r="BU21" s="1"/>
  <c r="CP21"/>
  <c r="CQ21" s="1"/>
  <c r="CA21"/>
  <c r="CG21" s="1"/>
  <c r="CE21"/>
  <c r="CK21" s="1"/>
  <c r="CB21"/>
  <c r="CH21" s="1"/>
  <c r="CF21"/>
  <c r="CL21" s="1"/>
  <c r="CE22"/>
  <c r="CK22" s="1"/>
  <c r="CB22"/>
  <c r="CH22" s="1"/>
  <c r="CF22"/>
  <c r="CL22" s="1"/>
  <c r="CP23"/>
  <c r="CC23"/>
  <c r="CI23" s="1"/>
  <c r="CM23" s="1"/>
  <c r="CO23"/>
  <c r="BQ24"/>
  <c r="BT24" s="1"/>
  <c r="BR24"/>
  <c r="BU24" s="1"/>
  <c r="CP25"/>
  <c r="CC25"/>
  <c r="CI25" s="1"/>
  <c r="CB25"/>
  <c r="CH25" s="1"/>
  <c r="CF25"/>
  <c r="CL25" s="1"/>
  <c r="CN25" s="1"/>
  <c r="CP27"/>
  <c r="CC27"/>
  <c r="CI27" s="1"/>
  <c r="CM27" s="1"/>
  <c r="CO27"/>
  <c r="CD27"/>
  <c r="CJ27" s="1"/>
  <c r="BQ28"/>
  <c r="BT28" s="1"/>
  <c r="BR28"/>
  <c r="BU28" s="1"/>
  <c r="BV28" s="1"/>
  <c r="BW28" s="1"/>
  <c r="CP29"/>
  <c r="CC29"/>
  <c r="CI29" s="1"/>
  <c r="CO29"/>
  <c r="CB29"/>
  <c r="CH29" s="1"/>
  <c r="CF29"/>
  <c r="CL29" s="1"/>
  <c r="CN29" s="1"/>
  <c r="CP31"/>
  <c r="CQ31" s="1"/>
  <c r="CC31"/>
  <c r="CI31" s="1"/>
  <c r="CD31"/>
  <c r="CJ31" s="1"/>
  <c r="CN31" s="1"/>
  <c r="BQ32"/>
  <c r="BT32" s="1"/>
  <c r="BR32"/>
  <c r="BU32" s="1"/>
  <c r="CP33"/>
  <c r="CO33"/>
  <c r="CA33"/>
  <c r="CG33" s="1"/>
  <c r="CB33"/>
  <c r="CH33" s="1"/>
  <c r="CF33"/>
  <c r="CL33" s="1"/>
  <c r="BQ34"/>
  <c r="BT34" s="1"/>
  <c r="BP34"/>
  <c r="BS34" s="1"/>
  <c r="CP35"/>
  <c r="CC35"/>
  <c r="CI35" s="1"/>
  <c r="CE35"/>
  <c r="CK35" s="1"/>
  <c r="CB35"/>
  <c r="CH35" s="1"/>
  <c r="CD35"/>
  <c r="CJ35" s="1"/>
  <c r="CF35"/>
  <c r="CL35" s="1"/>
  <c r="BQ36"/>
  <c r="BT36" s="1"/>
  <c r="BR36"/>
  <c r="BU36" s="1"/>
  <c r="CP37"/>
  <c r="CO37"/>
  <c r="CA37"/>
  <c r="CG37" s="1"/>
  <c r="CB37"/>
  <c r="CH37" s="1"/>
  <c r="CD37"/>
  <c r="CJ37" s="1"/>
  <c r="CF37"/>
  <c r="CL37" s="1"/>
  <c r="BQ38"/>
  <c r="BT38" s="1"/>
  <c r="BP38"/>
  <c r="BS38" s="1"/>
  <c r="CP39"/>
  <c r="CQ39" s="1"/>
  <c r="CE39"/>
  <c r="CK39" s="1"/>
  <c r="CB39"/>
  <c r="CH39" s="1"/>
  <c r="CM39" s="1"/>
  <c r="CF39"/>
  <c r="CL39" s="1"/>
  <c r="BR21" i="21"/>
  <c r="BU21" s="1"/>
  <c r="BQ21"/>
  <c r="BT21" s="1"/>
  <c r="BP21"/>
  <c r="BS21" s="1"/>
  <c r="CO22"/>
  <c r="CB22"/>
  <c r="CH22" s="1"/>
  <c r="CD22"/>
  <c r="CJ22" s="1"/>
  <c r="CF22"/>
  <c r="CL22" s="1"/>
  <c r="CP22"/>
  <c r="CA22"/>
  <c r="CG22" s="1"/>
  <c r="CE22"/>
  <c r="CK22" s="1"/>
  <c r="CO24"/>
  <c r="CB24"/>
  <c r="CH24" s="1"/>
  <c r="CF24"/>
  <c r="CL24" s="1"/>
  <c r="CC24"/>
  <c r="CI24" s="1"/>
  <c r="CE24"/>
  <c r="CK24" s="1"/>
  <c r="BQ31"/>
  <c r="BT31" s="1"/>
  <c r="BP31"/>
  <c r="BS31" s="1"/>
  <c r="BR33"/>
  <c r="BU33" s="1"/>
  <c r="BP33"/>
  <c r="BS33" s="1"/>
  <c r="BR35"/>
  <c r="BU35" s="1"/>
  <c r="BP35"/>
  <c r="BS35" s="1"/>
  <c r="BR37"/>
  <c r="BU37" s="1"/>
  <c r="BP37"/>
  <c r="BS37" s="1"/>
  <c r="BR39"/>
  <c r="BU39" s="1"/>
  <c r="BQ39"/>
  <c r="BT39" s="1"/>
  <c r="CE21" i="23"/>
  <c r="CK21" s="1"/>
  <c r="CA21"/>
  <c r="CG21" s="1"/>
  <c r="CB21"/>
  <c r="CH21" s="1"/>
  <c r="CO22"/>
  <c r="CD22"/>
  <c r="CJ22" s="1"/>
  <c r="CN22" s="1"/>
  <c r="CP22"/>
  <c r="CC22"/>
  <c r="CI22" s="1"/>
  <c r="BR23"/>
  <c r="BU23" s="1"/>
  <c r="BP23"/>
  <c r="BS23" s="1"/>
  <c r="BQ25"/>
  <c r="BT25" s="1"/>
  <c r="BR25"/>
  <c r="BU25" s="1"/>
  <c r="BQ33"/>
  <c r="BT33" s="1"/>
  <c r="BR33"/>
  <c r="BU33" s="1"/>
  <c r="BP33"/>
  <c r="BS33" s="1"/>
  <c r="CP35"/>
  <c r="CA35"/>
  <c r="CG35" s="1"/>
  <c r="CO35"/>
  <c r="CC35"/>
  <c r="CI35" s="1"/>
  <c r="CB35"/>
  <c r="CH35" s="1"/>
  <c r="CD35"/>
  <c r="CJ35" s="1"/>
  <c r="CN35" s="1"/>
  <c r="CE36"/>
  <c r="CK36" s="1"/>
  <c r="CN36" s="1"/>
  <c r="CC36"/>
  <c r="CI36" s="1"/>
  <c r="CA36"/>
  <c r="CG36" s="1"/>
  <c r="BQ37"/>
  <c r="BT37" s="1"/>
  <c r="BR37"/>
  <c r="BU37" s="1"/>
  <c r="CF38"/>
  <c r="CL38" s="1"/>
  <c r="CO38"/>
  <c r="CC38"/>
  <c r="CI38" s="1"/>
  <c r="BQ39"/>
  <c r="BT39" s="1"/>
  <c r="BR39"/>
  <c r="BU39" s="1"/>
  <c r="BP39"/>
  <c r="BS39" s="1"/>
  <c r="CP23" i="24"/>
  <c r="CC23"/>
  <c r="CI23" s="1"/>
  <c r="CM23" s="1"/>
  <c r="CE23"/>
  <c r="CK23" s="1"/>
  <c r="CN23" s="1"/>
  <c r="CO23"/>
  <c r="CE24"/>
  <c r="CK24" s="1"/>
  <c r="CO24"/>
  <c r="CD24"/>
  <c r="CJ24" s="1"/>
  <c r="BQ25"/>
  <c r="BT25" s="1"/>
  <c r="BP25"/>
  <c r="BS25" s="1"/>
  <c r="CP27"/>
  <c r="CA27"/>
  <c r="CG27" s="1"/>
  <c r="CC27"/>
  <c r="CI27" s="1"/>
  <c r="CD27"/>
  <c r="CJ27" s="1"/>
  <c r="BQ28"/>
  <c r="BT28" s="1"/>
  <c r="BP28"/>
  <c r="BS28" s="1"/>
  <c r="BR28"/>
  <c r="BU28" s="1"/>
  <c r="BQ30"/>
  <c r="BT30" s="1"/>
  <c r="BP30"/>
  <c r="BS30" s="1"/>
  <c r="BR30"/>
  <c r="BU30" s="1"/>
  <c r="CP31"/>
  <c r="CA31"/>
  <c r="CG31" s="1"/>
  <c r="CO31"/>
  <c r="CB31"/>
  <c r="CH31" s="1"/>
  <c r="CD31"/>
  <c r="CJ31" s="1"/>
  <c r="CF31"/>
  <c r="CL31" s="1"/>
  <c r="BQ32"/>
  <c r="BT32" s="1"/>
  <c r="BR32"/>
  <c r="BU32" s="1"/>
  <c r="BP32"/>
  <c r="BS32" s="1"/>
  <c r="CP33"/>
  <c r="CO33"/>
  <c r="CE33"/>
  <c r="CK33" s="1"/>
  <c r="CD33"/>
  <c r="CJ33" s="1"/>
  <c r="BQ34"/>
  <c r="BT34" s="1"/>
  <c r="BR34"/>
  <c r="BU34" s="1"/>
  <c r="CP35"/>
  <c r="CA35"/>
  <c r="CG35" s="1"/>
  <c r="CO35"/>
  <c r="BQ36"/>
  <c r="BT36" s="1"/>
  <c r="BP36"/>
  <c r="BS36" s="1"/>
  <c r="CP37"/>
  <c r="CE37"/>
  <c r="CK37" s="1"/>
  <c r="CC37"/>
  <c r="CI37" s="1"/>
  <c r="BQ38"/>
  <c r="BT38" s="1"/>
  <c r="BP38"/>
  <c r="BS38" s="1"/>
  <c r="BR38"/>
  <c r="BU38" s="1"/>
  <c r="CP39"/>
  <c r="CR39" s="1"/>
  <c r="CA39"/>
  <c r="CG39" s="1"/>
  <c r="CE39"/>
  <c r="CK39" s="1"/>
  <c r="CN39" s="1"/>
  <c r="CC39"/>
  <c r="CI39" s="1"/>
  <c r="CB39"/>
  <c r="CH39" s="1"/>
  <c r="BQ21" i="25"/>
  <c r="BT21" s="1"/>
  <c r="BP21"/>
  <c r="BS21" s="1"/>
  <c r="BR21"/>
  <c r="BU21" s="1"/>
  <c r="CP22"/>
  <c r="CA22"/>
  <c r="CG22" s="1"/>
  <c r="CE22"/>
  <c r="CK22" s="1"/>
  <c r="CN22" s="1"/>
  <c r="CO22"/>
  <c r="CC22"/>
  <c r="CI22" s="1"/>
  <c r="CP23"/>
  <c r="CR23" s="1"/>
  <c r="CB23"/>
  <c r="CH23" s="1"/>
  <c r="BQ24"/>
  <c r="BT24" s="1"/>
  <c r="BP24"/>
  <c r="BS24" s="1"/>
  <c r="CF27"/>
  <c r="CL27" s="1"/>
  <c r="CP27"/>
  <c r="CP36"/>
  <c r="CQ36" s="1"/>
  <c r="CA36"/>
  <c r="CG36" s="1"/>
  <c r="CC36"/>
  <c r="CI36" s="1"/>
  <c r="CE36"/>
  <c r="CK36" s="1"/>
  <c r="CB36"/>
  <c r="CH36" s="1"/>
  <c r="CF36"/>
  <c r="CL36" s="1"/>
  <c r="BQ37"/>
  <c r="BT37" s="1"/>
  <c r="BP37"/>
  <c r="BS37" s="1"/>
  <c r="BR37"/>
  <c r="BU37" s="1"/>
  <c r="CP21" i="26"/>
  <c r="CC21"/>
  <c r="CI21" s="1"/>
  <c r="CM21" s="1"/>
  <c r="CO21"/>
  <c r="CD21"/>
  <c r="CJ21" s="1"/>
  <c r="CN21" s="1"/>
  <c r="BQ32"/>
  <c r="BT32" s="1"/>
  <c r="BP32"/>
  <c r="BS32" s="1"/>
  <c r="CP33"/>
  <c r="CQ33" s="1"/>
  <c r="CA33"/>
  <c r="CG33" s="1"/>
  <c r="CE33"/>
  <c r="CK33" s="1"/>
  <c r="CC33"/>
  <c r="CI33" s="1"/>
  <c r="CM33" s="1"/>
  <c r="CD33"/>
  <c r="CJ33" s="1"/>
  <c r="CF33"/>
  <c r="CL33" s="1"/>
  <c r="BQ34"/>
  <c r="BT34" s="1"/>
  <c r="BP34"/>
  <c r="BS34" s="1"/>
  <c r="BR34"/>
  <c r="BU34" s="1"/>
  <c r="CP35"/>
  <c r="CA35"/>
  <c r="CG35" s="1"/>
  <c r="CM35" s="1"/>
  <c r="CE35"/>
  <c r="CK35" s="1"/>
  <c r="CO35"/>
  <c r="CD35"/>
  <c r="CJ35" s="1"/>
  <c r="CF35"/>
  <c r="CL35" s="1"/>
  <c r="BQ36"/>
  <c r="BT36" s="1"/>
  <c r="BR36"/>
  <c r="BU36" s="1"/>
  <c r="BP36"/>
  <c r="BS36" s="1"/>
  <c r="CP37"/>
  <c r="CO37"/>
  <c r="CA37"/>
  <c r="CG37" s="1"/>
  <c r="CE37"/>
  <c r="CK37" s="1"/>
  <c r="CB37"/>
  <c r="CH37" s="1"/>
  <c r="CM37" s="1"/>
  <c r="CD37"/>
  <c r="CJ37" s="1"/>
  <c r="BQ38"/>
  <c r="BT38" s="1"/>
  <c r="BP38"/>
  <c r="BS38" s="1"/>
  <c r="BR38"/>
  <c r="BU38" s="1"/>
  <c r="CP39"/>
  <c r="CA39"/>
  <c r="CG39" s="1"/>
  <c r="CE39"/>
  <c r="CK39" s="1"/>
  <c r="CO39"/>
  <c r="CB39"/>
  <c r="CH39" s="1"/>
  <c r="CF39"/>
  <c r="CL39" s="1"/>
  <c r="CP21" i="27"/>
  <c r="CA21"/>
  <c r="CG21" s="1"/>
  <c r="CE21"/>
  <c r="CK21" s="1"/>
  <c r="CO21"/>
  <c r="CP22"/>
  <c r="CE22"/>
  <c r="CK22" s="1"/>
  <c r="CE23"/>
  <c r="CK23" s="1"/>
  <c r="CC23"/>
  <c r="CI23" s="1"/>
  <c r="CO23"/>
  <c r="CR23" s="1"/>
  <c r="CB23"/>
  <c r="CH23" s="1"/>
  <c r="CD23"/>
  <c r="CJ23" s="1"/>
  <c r="CF23"/>
  <c r="CL23" s="1"/>
  <c r="BP24"/>
  <c r="BS24" s="1"/>
  <c r="BR24"/>
  <c r="BU24" s="1"/>
  <c r="BR33"/>
  <c r="BU33" s="1"/>
  <c r="BQ33"/>
  <c r="BT33" s="1"/>
  <c r="BP33"/>
  <c r="BS33" s="1"/>
  <c r="BR37"/>
  <c r="BU37" s="1"/>
  <c r="BQ37"/>
  <c r="BT37" s="1"/>
  <c r="BV37" s="1"/>
  <c r="BW37" s="1"/>
  <c r="BO20" i="19"/>
  <c r="BR40" i="11"/>
  <c r="BO20" i="21"/>
  <c r="BR40" i="20"/>
  <c r="BO20" i="24"/>
  <c r="BR40" i="23"/>
  <c r="CM28" i="25"/>
  <c r="CN31"/>
  <c r="CN38" i="28"/>
  <c r="CN27" i="25"/>
  <c r="CN33"/>
  <c r="CN27" i="28"/>
  <c r="CM31" i="19"/>
  <c r="CM34" i="26"/>
  <c r="BV34" i="11"/>
  <c r="BW34" s="1"/>
  <c r="BX34" s="1"/>
  <c r="CM27" i="23"/>
  <c r="CR34" i="25"/>
  <c r="BQ20" i="23"/>
  <c r="CM25" i="25"/>
  <c r="CN37" i="28"/>
  <c r="CO20" i="23"/>
  <c r="CG20" i="27"/>
  <c r="CQ31" i="11"/>
  <c r="CE20" i="23"/>
  <c r="CQ22" i="19"/>
  <c r="CA20" i="20"/>
  <c r="CR40" i="21"/>
  <c r="CC20"/>
  <c r="CQ24" i="19"/>
  <c r="CN35" i="25"/>
  <c r="CQ21"/>
  <c r="CP40" i="26"/>
  <c r="CC40"/>
  <c r="BZ20" i="27"/>
  <c r="CQ40" i="24"/>
  <c r="CD20" i="19"/>
  <c r="CQ22" i="24"/>
  <c r="CL40" i="26"/>
  <c r="CL20" i="27" s="1"/>
  <c r="BP40"/>
  <c r="BQ40"/>
  <c r="CM25" i="21"/>
  <c r="CM24" i="19"/>
  <c r="BV30" i="21"/>
  <c r="BW30" s="1"/>
  <c r="CR31" i="19"/>
  <c r="CM37" i="28"/>
  <c r="CQ30" i="11"/>
  <c r="BV33" i="20"/>
  <c r="BW33" s="1"/>
  <c r="CN27" i="23"/>
  <c r="CN23" i="25"/>
  <c r="BV29" i="26"/>
  <c r="BW29" s="1"/>
  <c r="BV22"/>
  <c r="BW22" s="1"/>
  <c r="CN24" i="27"/>
  <c r="BV26" i="19"/>
  <c r="BW26" s="1"/>
  <c r="BR40" i="27"/>
  <c r="BQ40" i="25"/>
  <c r="CP24" i="28"/>
  <c r="CC24"/>
  <c r="CI24" s="1"/>
  <c r="CM24" s="1"/>
  <c r="CO24"/>
  <c r="BQ27"/>
  <c r="BT27" s="1"/>
  <c r="BR27"/>
  <c r="BU27" s="1"/>
  <c r="CO32"/>
  <c r="CP32"/>
  <c r="CC32"/>
  <c r="CI32" s="1"/>
  <c r="CM32" s="1"/>
  <c r="BP33"/>
  <c r="BS33" s="1"/>
  <c r="BR33"/>
  <c r="BU33" s="1"/>
  <c r="BQ39"/>
  <c r="BT39" s="1"/>
  <c r="BP39"/>
  <c r="BS39" s="1"/>
  <c r="CP24" i="25"/>
  <c r="CA24"/>
  <c r="CG24" s="1"/>
  <c r="CE24"/>
  <c r="CK24" s="1"/>
  <c r="CC24"/>
  <c r="CI24" s="1"/>
  <c r="BQ29"/>
  <c r="BT29" s="1"/>
  <c r="BR29"/>
  <c r="BU29" s="1"/>
  <c r="CP30"/>
  <c r="CA30"/>
  <c r="CG30" s="1"/>
  <c r="CM30" s="1"/>
  <c r="CO30"/>
  <c r="BQ31"/>
  <c r="BT31" s="1"/>
  <c r="BP31"/>
  <c r="BS31" s="1"/>
  <c r="BQ26" i="26"/>
  <c r="BT26" s="1"/>
  <c r="BR26"/>
  <c r="BU26" s="1"/>
  <c r="BQ28"/>
  <c r="BT28" s="1"/>
  <c r="BR28"/>
  <c r="BU28" s="1"/>
  <c r="CP29"/>
  <c r="CO29"/>
  <c r="CA29"/>
  <c r="CG29" s="1"/>
  <c r="BP22" i="27"/>
  <c r="BS22" s="1"/>
  <c r="BR22"/>
  <c r="BU22" s="1"/>
  <c r="CP27"/>
  <c r="CA27"/>
  <c r="CG27" s="1"/>
  <c r="CM27" s="1"/>
  <c r="CO27"/>
  <c r="CB28"/>
  <c r="CH28" s="1"/>
  <c r="CM28" s="1"/>
  <c r="CF28"/>
  <c r="CL28" s="1"/>
  <c r="CP31"/>
  <c r="CO31"/>
  <c r="CA31"/>
  <c r="CG31" s="1"/>
  <c r="CM31" s="1"/>
  <c r="CP33"/>
  <c r="CA33"/>
  <c r="CG33" s="1"/>
  <c r="CM33" s="1"/>
  <c r="CP35"/>
  <c r="CO35"/>
  <c r="CA35"/>
  <c r="CG35" s="1"/>
  <c r="CM35" s="1"/>
  <c r="CP37"/>
  <c r="CE37"/>
  <c r="CK37" s="1"/>
  <c r="CP39"/>
  <c r="CA39"/>
  <c r="CG39" s="1"/>
  <c r="BV30" i="28"/>
  <c r="BW30" s="1"/>
  <c r="CQ28" i="11"/>
  <c r="BV27"/>
  <c r="BW27" s="1"/>
  <c r="CM36" i="19"/>
  <c r="CN26"/>
  <c r="BV22"/>
  <c r="BW22" s="1"/>
  <c r="BY23" s="1"/>
  <c r="CN34" i="24"/>
  <c r="BV33"/>
  <c r="BW33" s="1"/>
  <c r="CN28"/>
  <c r="BV22"/>
  <c r="BW22" s="1"/>
  <c r="BV36" i="25"/>
  <c r="BW36" s="1"/>
  <c r="BV30" i="23"/>
  <c r="BW30" s="1"/>
  <c r="BV28" i="27"/>
  <c r="BW28" s="1"/>
  <c r="BV36"/>
  <c r="BW36" s="1"/>
  <c r="CQ22" i="28"/>
  <c r="CR38" i="19"/>
  <c r="C7" i="28"/>
  <c r="C7" i="19"/>
  <c r="C7" i="25"/>
  <c r="C7" i="23"/>
  <c r="C7" i="11"/>
  <c r="AE27" i="24"/>
  <c r="AE31" i="23"/>
  <c r="AB27" i="24"/>
  <c r="AE22" i="21"/>
  <c r="AB27" i="28"/>
  <c r="AB24" i="19"/>
  <c r="AB37" i="24"/>
  <c r="AE24" i="28"/>
  <c r="AC28"/>
  <c r="AE32" i="21"/>
  <c r="AC27" i="27"/>
  <c r="AC32" i="28"/>
  <c r="AC35" i="20"/>
  <c r="AB23" i="24"/>
  <c r="AE23" i="21"/>
  <c r="AB30" i="19"/>
  <c r="AE35"/>
  <c r="AB29" i="27"/>
  <c r="AB39" i="24"/>
  <c r="AB27" i="27"/>
  <c r="AC31"/>
  <c r="AC33" i="28"/>
  <c r="AB34" i="19"/>
  <c r="AB27" i="21"/>
  <c r="AC38" i="23"/>
  <c r="AB31" i="27"/>
  <c r="AC22" i="23"/>
  <c r="AE35"/>
  <c r="AB40" i="21"/>
  <c r="AE25" i="23"/>
  <c r="AB39"/>
  <c r="AB30" i="24"/>
  <c r="AB21"/>
  <c r="AB22" i="19"/>
  <c r="AB39" i="20"/>
  <c r="AB35" i="19"/>
  <c r="AB28"/>
  <c r="AE25" i="20"/>
  <c r="AE32" i="27"/>
  <c r="AB31" i="24"/>
  <c r="AB21" i="19"/>
  <c r="AE38" i="24"/>
  <c r="AB32" i="19"/>
  <c r="AC36" i="24"/>
  <c r="AE40" i="27"/>
  <c r="AB22"/>
  <c r="AE39" i="20"/>
  <c r="AC28" i="23"/>
  <c r="AC24" i="27"/>
  <c r="AC21"/>
  <c r="AC25" i="20"/>
  <c r="AE38" i="27"/>
  <c r="AB29" i="20"/>
  <c r="AB34" i="28"/>
  <c r="AB31"/>
  <c r="AB32"/>
  <c r="AB26" i="23"/>
  <c r="AE36" i="21"/>
  <c r="AC21" i="23"/>
  <c r="AC33"/>
  <c r="AE33" i="28"/>
  <c r="AE40" i="20"/>
  <c r="AC39"/>
  <c r="AB35"/>
  <c r="AC23" i="28"/>
  <c r="AE29" i="27"/>
  <c r="AE32" i="20"/>
  <c r="AC22" i="28"/>
  <c r="AE39" i="27"/>
  <c r="AC27" i="21"/>
  <c r="AC26" i="23"/>
  <c r="AE28"/>
  <c r="AB36" i="21"/>
  <c r="AC29" i="23"/>
  <c r="AB32"/>
  <c r="AE23" i="28"/>
  <c r="AE22" i="19"/>
  <c r="AC35" i="24"/>
  <c r="AC32" i="19"/>
  <c r="AC34" i="24"/>
  <c r="AC23" i="19"/>
  <c r="AE40" i="24"/>
  <c r="AE37" i="19"/>
  <c r="AE38" i="21"/>
  <c r="AC22" i="24"/>
  <c r="AE35"/>
  <c r="AB35" i="23"/>
  <c r="AE26" i="24"/>
  <c r="AE36" i="19"/>
  <c r="AC29" i="27"/>
  <c r="AC30" i="19"/>
  <c r="AE25"/>
  <c r="AE36" i="27"/>
  <c r="AB30" i="28"/>
  <c r="AB28" i="27"/>
  <c r="AB25"/>
  <c r="AB36" i="23"/>
  <c r="AC29" i="19"/>
  <c r="AE39"/>
  <c r="AB26" i="24"/>
  <c r="AC30"/>
  <c r="AB27" i="19"/>
  <c r="AE30" i="24"/>
  <c r="AE29"/>
  <c r="AB24"/>
  <c r="AC31"/>
  <c r="AC30" i="28"/>
  <c r="AE25" i="27"/>
  <c r="AC38"/>
  <c r="AE23" i="20"/>
  <c r="AC34" i="23"/>
  <c r="AC40" i="24"/>
  <c r="AC39"/>
  <c r="AE23" i="27"/>
  <c r="AC26"/>
  <c r="AB34" i="20"/>
  <c r="AE26"/>
  <c r="AC36" i="27"/>
  <c r="AE27"/>
  <c r="AB30"/>
  <c r="AC33" i="20"/>
  <c r="AE40" i="28"/>
  <c r="AB29"/>
  <c r="AC22" i="20"/>
  <c r="AB37"/>
  <c r="AC34"/>
  <c r="AB40" i="28"/>
  <c r="AB21"/>
  <c r="AE30"/>
  <c r="AB39"/>
  <c r="AB36" i="20"/>
  <c r="AC32" i="24"/>
  <c r="AB25" i="23"/>
  <c r="AB22" i="21"/>
  <c r="AC31"/>
  <c r="AE30" i="23"/>
  <c r="AE23"/>
  <c r="AC31"/>
  <c r="AB22"/>
  <c r="AB37"/>
  <c r="AC34" i="27"/>
  <c r="AB30" i="20"/>
  <c r="AC23" i="27"/>
  <c r="AC23" i="20"/>
  <c r="AE34" i="27"/>
  <c r="AE21"/>
  <c r="AC32" i="20"/>
  <c r="AC21" i="28"/>
  <c r="AB22"/>
  <c r="AC29"/>
  <c r="AB39" i="27"/>
  <c r="AC31" i="28"/>
  <c r="AC28" i="20"/>
  <c r="AE35"/>
  <c r="AB24" i="27"/>
  <c r="AE32" i="23"/>
  <c r="AE26"/>
  <c r="AB31"/>
  <c r="AE29" i="21"/>
  <c r="AB25"/>
  <c r="AB24" i="23"/>
  <c r="AC32"/>
  <c r="AB21"/>
  <c r="AC38" i="21"/>
  <c r="AC36" i="20"/>
  <c r="AC34" i="21"/>
  <c r="AE38" i="19"/>
  <c r="AE34" i="21"/>
  <c r="AC33" i="19"/>
  <c r="AB31"/>
  <c r="AE33"/>
  <c r="AE24" i="24"/>
  <c r="AB33"/>
  <c r="AE26" i="19"/>
  <c r="AB38" i="24"/>
  <c r="AC36" i="19"/>
  <c r="AE23" i="24"/>
  <c r="AB31" i="21"/>
  <c r="AB39" i="19"/>
  <c r="AC40" i="28"/>
  <c r="AC39"/>
  <c r="AB24"/>
  <c r="AC31" i="19"/>
  <c r="AC23" i="23"/>
  <c r="AB26" i="21"/>
  <c r="AE36" i="23"/>
  <c r="AC38" i="24"/>
  <c r="AE34"/>
  <c r="AC25"/>
  <c r="AB36"/>
  <c r="AC39" i="23"/>
  <c r="AB25" i="24"/>
  <c r="AC33"/>
  <c r="AC37" i="19"/>
  <c r="AB26"/>
  <c r="AC37" i="27"/>
  <c r="AE21" i="28"/>
  <c r="AC22" i="19"/>
  <c r="AC38"/>
  <c r="AE29"/>
  <c r="AE21"/>
  <c r="AB36"/>
  <c r="AE28" i="27"/>
  <c r="AB23" i="28"/>
  <c r="AE33" i="20"/>
  <c r="AB36" i="27"/>
  <c r="AB21"/>
  <c r="AB37"/>
  <c r="AC25"/>
  <c r="AE37" i="20"/>
  <c r="AE28" i="19"/>
  <c r="AC26"/>
  <c r="AE27"/>
  <c r="AB40"/>
  <c r="AC29" i="24"/>
  <c r="AE22"/>
  <c r="AE31" i="19"/>
  <c r="AC21" i="24"/>
  <c r="AE29" i="23"/>
  <c r="AE21" i="24"/>
  <c r="AE37"/>
  <c r="AC28"/>
  <c r="AB40"/>
  <c r="AE28"/>
  <c r="AB34" i="23"/>
  <c r="AC38" i="28"/>
  <c r="AE29" i="20"/>
  <c r="AE24" i="27"/>
  <c r="AE33"/>
  <c r="AC30"/>
  <c r="AE31" i="20"/>
  <c r="AC34" i="19"/>
  <c r="AB35" i="24"/>
  <c r="AE25"/>
  <c r="AC24"/>
  <c r="AE36"/>
  <c r="AC26" i="28"/>
  <c r="AE37" i="27"/>
  <c r="AE27" i="20"/>
  <c r="AB26"/>
  <c r="AC21"/>
  <c r="AE36"/>
  <c r="AC28" i="27"/>
  <c r="AE35"/>
  <c r="AB35"/>
  <c r="AC22"/>
  <c r="AB38"/>
  <c r="AC29" i="20"/>
  <c r="AC37"/>
  <c r="AE32" i="28"/>
  <c r="AE30" i="27"/>
  <c r="AE31" i="28"/>
  <c r="AB28"/>
  <c r="AC39" i="27"/>
  <c r="AB25" i="20"/>
  <c r="AB33"/>
  <c r="AE21"/>
  <c r="AC30"/>
  <c r="AC38"/>
  <c r="AB32"/>
  <c r="AB28"/>
  <c r="AC37" i="28"/>
  <c r="AE37"/>
  <c r="AB36"/>
  <c r="AE27"/>
  <c r="AE38"/>
  <c r="AE22"/>
  <c r="AC36"/>
  <c r="AE25"/>
  <c r="AB21" i="20"/>
  <c r="AB25" i="19"/>
  <c r="AB29" i="24"/>
  <c r="AC37" i="23"/>
  <c r="AE37"/>
  <c r="AB27"/>
  <c r="AB38" i="21"/>
  <c r="AE28"/>
  <c r="AC39"/>
  <c r="AC23"/>
  <c r="AB28" i="23"/>
  <c r="AE33" i="24"/>
  <c r="AE21" i="23"/>
  <c r="AB30" i="21"/>
  <c r="AC35"/>
  <c r="AC24" i="23"/>
  <c r="AB38"/>
  <c r="AC36"/>
  <c r="AE33"/>
  <c r="AC33" i="27"/>
  <c r="AB40"/>
  <c r="AE24" i="20"/>
  <c r="AC40" i="27"/>
  <c r="AE31"/>
  <c r="AB26"/>
  <c r="AC31" i="20"/>
  <c r="AE36" i="28"/>
  <c r="AE39"/>
  <c r="AC25"/>
  <c r="AB27" i="20"/>
  <c r="AC24"/>
  <c r="AC40"/>
  <c r="AB40"/>
  <c r="AB33" i="28"/>
  <c r="AE35"/>
  <c r="AE26"/>
  <c r="AC27"/>
  <c r="AB33" i="27"/>
  <c r="AE22" i="20"/>
  <c r="AE34"/>
  <c r="AC32" i="27"/>
  <c r="AB34"/>
  <c r="AB38" i="28"/>
  <c r="AE26" i="27"/>
  <c r="AB31" i="20"/>
  <c r="AB38"/>
  <c r="AC27"/>
  <c r="AB33" i="23"/>
  <c r="AC23" i="24"/>
  <c r="AE24" i="21"/>
  <c r="AB35"/>
  <c r="AB30" i="23"/>
  <c r="AB29"/>
  <c r="AE27"/>
  <c r="AE21" i="21"/>
  <c r="AE37"/>
  <c r="AC28"/>
  <c r="AB40" i="23"/>
  <c r="AE38"/>
  <c r="AB32" i="24"/>
  <c r="AE34" i="23"/>
  <c r="AB23"/>
  <c r="AE27" i="21"/>
  <c r="AC22"/>
  <c r="AE22" i="23"/>
  <c r="AE22" i="27"/>
  <c r="AB23" i="20"/>
  <c r="AE40" i="23"/>
  <c r="AB32" i="21"/>
  <c r="AC27" i="23"/>
  <c r="AE30" i="19"/>
  <c r="AC35"/>
  <c r="AB29"/>
  <c r="AB23" i="21"/>
  <c r="AB33" i="19"/>
  <c r="AE32"/>
  <c r="AB38"/>
  <c r="AC24"/>
  <c r="AC40"/>
  <c r="AB21" i="21"/>
  <c r="AC27" i="24"/>
  <c r="AB28"/>
  <c r="AE31"/>
  <c r="AC25" i="23"/>
  <c r="AE24"/>
  <c r="AC39" i="19"/>
  <c r="AC21" i="21"/>
  <c r="AE40" i="19"/>
  <c r="AB23"/>
  <c r="AE30" i="21"/>
  <c r="AC26" i="24"/>
  <c r="AE39"/>
  <c r="AB22"/>
  <c r="AB22" i="20"/>
  <c r="AC28" i="19"/>
  <c r="AE24"/>
  <c r="AB25" i="28"/>
  <c r="AC24"/>
  <c r="AE34"/>
  <c r="AB37"/>
  <c r="AE29"/>
  <c r="AE30" i="20"/>
  <c r="AB24"/>
  <c r="AC37" i="21"/>
  <c r="AB37" i="19"/>
  <c r="AE34"/>
  <c r="AE28" i="28"/>
  <c r="AC37" i="24"/>
  <c r="AB34"/>
  <c r="AE23" i="19"/>
  <c r="D6" i="33"/>
  <c r="D29"/>
  <c r="D8" i="11"/>
  <c r="D8" i="25"/>
  <c r="D8" i="26"/>
  <c r="D8" i="20"/>
  <c r="D8" i="28"/>
  <c r="D8" i="24"/>
  <c r="R7" i="1"/>
  <c r="AH7" s="1"/>
  <c r="D8" i="27"/>
  <c r="D8" i="23"/>
  <c r="D8" i="19"/>
  <c r="D8" i="21"/>
  <c r="BQ40" i="20"/>
  <c r="CQ34"/>
  <c r="CR34"/>
  <c r="CM22"/>
  <c r="CR22"/>
  <c r="CN22"/>
  <c r="CM37"/>
  <c r="CM33"/>
  <c r="CM32"/>
  <c r="CN31"/>
  <c r="CN32"/>
  <c r="CG20"/>
  <c r="CQ34" i="19"/>
  <c r="CR34"/>
  <c r="CR36"/>
  <c r="CQ36"/>
  <c r="CN36"/>
  <c r="BX23"/>
  <c r="BV39"/>
  <c r="BW39" s="1"/>
  <c r="BV37"/>
  <c r="BW37" s="1"/>
  <c r="BV31"/>
  <c r="BW31" s="1"/>
  <c r="CM38"/>
  <c r="CQ38"/>
  <c r="CN28"/>
  <c r="CN24"/>
  <c r="BV30"/>
  <c r="BW30" s="1"/>
  <c r="CJ20"/>
  <c r="CC20"/>
  <c r="CI40" i="11"/>
  <c r="BV38"/>
  <c r="BW38" s="1"/>
  <c r="CM27"/>
  <c r="CF20" i="19"/>
  <c r="BV39" i="11"/>
  <c r="BW39" s="1"/>
  <c r="BR28"/>
  <c r="BU28" s="1"/>
  <c r="CR31" i="1"/>
  <c r="CQ31"/>
  <c r="BV28"/>
  <c r="BW28" s="1"/>
  <c r="BV36"/>
  <c r="BW36" s="1"/>
  <c r="CN33"/>
  <c r="F2" i="33"/>
  <c r="E2"/>
  <c r="CD21" i="1"/>
  <c r="CJ21" s="1"/>
  <c r="BP21"/>
  <c r="BS21" s="1"/>
  <c r="CE21"/>
  <c r="CK21" s="1"/>
  <c r="CO21"/>
  <c r="CG20" i="23"/>
  <c r="BS20" i="19"/>
  <c r="BS20" i="23"/>
  <c r="CN34" i="25"/>
  <c r="BV36" i="28"/>
  <c r="BW36" s="1"/>
  <c r="CM38" i="1"/>
  <c r="BV27"/>
  <c r="BW27" s="1"/>
  <c r="CN27" i="19"/>
  <c r="CJ20" i="21"/>
  <c r="CQ20" i="25"/>
  <c r="BV22" i="20"/>
  <c r="BW22" s="1"/>
  <c r="CN38"/>
  <c r="CM38"/>
  <c r="CN27"/>
  <c r="CM28" i="23"/>
  <c r="BV34"/>
  <c r="BW34" s="1"/>
  <c r="CM30"/>
  <c r="CN29" i="25"/>
  <c r="CN25"/>
  <c r="BV27" i="26"/>
  <c r="BW27" s="1"/>
  <c r="CM26"/>
  <c r="CN22" i="28"/>
  <c r="CQ35" i="25"/>
  <c r="CM27" i="20"/>
  <c r="CA20" i="23"/>
  <c r="CI40" i="21"/>
  <c r="CI20" i="23" s="1"/>
  <c r="CQ27" i="21"/>
  <c r="BP20" i="23"/>
  <c r="CQ38" i="25"/>
  <c r="BV39" i="24"/>
  <c r="BW39" s="1"/>
  <c r="CN29" i="21"/>
  <c r="BV21" i="23"/>
  <c r="BW21" s="1"/>
  <c r="CN22" i="24"/>
  <c r="BV39" i="26"/>
  <c r="BW39" s="1"/>
  <c r="BV24" i="20"/>
  <c r="BW24" s="1"/>
  <c r="BV26" i="24"/>
  <c r="BW26" s="1"/>
  <c r="BV23" i="25"/>
  <c r="BW23" s="1"/>
  <c r="CN28"/>
  <c r="CR28" i="20"/>
  <c r="CM34" i="21"/>
  <c r="CM39" i="23"/>
  <c r="CQ23"/>
  <c r="CQ25" i="27"/>
  <c r="CR25"/>
  <c r="BV25" i="26"/>
  <c r="BW25" s="1"/>
  <c r="S21" i="21"/>
  <c r="S24"/>
  <c r="S22"/>
  <c r="S25"/>
  <c r="B220" i="33"/>
  <c r="B218"/>
  <c r="B216"/>
  <c r="B214"/>
  <c r="B212"/>
  <c r="B210"/>
  <c r="B205"/>
  <c r="B202"/>
  <c r="B200"/>
  <c r="B198"/>
  <c r="B196"/>
  <c r="B194"/>
  <c r="B192"/>
  <c r="B190"/>
  <c r="B187"/>
  <c r="B185"/>
  <c r="B183"/>
  <c r="B180"/>
  <c r="B176"/>
  <c r="B172"/>
  <c r="B168"/>
  <c r="B166"/>
  <c r="B164"/>
  <c r="B162"/>
  <c r="B160"/>
  <c r="B158"/>
  <c r="B156"/>
  <c r="B154"/>
  <c r="B152"/>
  <c r="B150"/>
  <c r="B147"/>
  <c r="B145"/>
  <c r="B143"/>
  <c r="B141"/>
  <c r="B139"/>
  <c r="B137"/>
  <c r="B135"/>
  <c r="B133"/>
  <c r="B131"/>
  <c r="B129"/>
  <c r="B126"/>
  <c r="B124"/>
  <c r="B122"/>
  <c r="B120"/>
  <c r="B118"/>
  <c r="B116"/>
  <c r="B114"/>
  <c r="B112"/>
  <c r="B108"/>
  <c r="B104"/>
  <c r="B101"/>
  <c r="B99"/>
  <c r="B97"/>
  <c r="B95"/>
  <c r="B93"/>
  <c r="B91"/>
  <c r="B88"/>
  <c r="B86"/>
  <c r="B84"/>
  <c r="B82"/>
  <c r="B80"/>
  <c r="B78"/>
  <c r="B76"/>
  <c r="B74"/>
  <c r="B72"/>
  <c r="B70"/>
  <c r="B67"/>
  <c r="B65"/>
  <c r="B63"/>
  <c r="B61"/>
  <c r="B59"/>
  <c r="B57"/>
  <c r="B55"/>
  <c r="B52"/>
  <c r="B50"/>
  <c r="B48"/>
  <c r="B46"/>
  <c r="B44"/>
  <c r="B42"/>
  <c r="B40"/>
  <c r="B38"/>
  <c r="B36"/>
  <c r="B34"/>
  <c r="B32"/>
  <c r="B30"/>
  <c r="B28"/>
  <c r="B26"/>
  <c r="B24"/>
  <c r="B21"/>
  <c r="B19"/>
  <c r="B17"/>
  <c r="B15"/>
  <c r="B13"/>
  <c r="B11"/>
  <c r="B9"/>
  <c r="B7"/>
  <c r="B4"/>
  <c r="B221"/>
  <c r="B219"/>
  <c r="B217"/>
  <c r="B215"/>
  <c r="B213"/>
  <c r="B211"/>
  <c r="B207"/>
  <c r="B203"/>
  <c r="B201"/>
  <c r="B199"/>
  <c r="B197"/>
  <c r="B195"/>
  <c r="B193"/>
  <c r="B191"/>
  <c r="B188"/>
  <c r="B186"/>
  <c r="B184"/>
  <c r="B182"/>
  <c r="B178"/>
  <c r="B174"/>
  <c r="B170"/>
  <c r="B167"/>
  <c r="B165"/>
  <c r="B163"/>
  <c r="B161"/>
  <c r="B159"/>
  <c r="B157"/>
  <c r="B155"/>
  <c r="B153"/>
  <c r="B151"/>
  <c r="B148"/>
  <c r="B146"/>
  <c r="B144"/>
  <c r="B142"/>
  <c r="B140"/>
  <c r="B138"/>
  <c r="B136"/>
  <c r="B134"/>
  <c r="B132"/>
  <c r="B130"/>
  <c r="B127"/>
  <c r="B125"/>
  <c r="B123"/>
  <c r="B121"/>
  <c r="B119"/>
  <c r="B117"/>
  <c r="B115"/>
  <c r="B113"/>
  <c r="B111"/>
  <c r="B106"/>
  <c r="B102"/>
  <c r="B100"/>
  <c r="B98"/>
  <c r="B96"/>
  <c r="B94"/>
  <c r="B92"/>
  <c r="B90"/>
  <c r="B87"/>
  <c r="B85"/>
  <c r="B83"/>
  <c r="B81"/>
  <c r="B79"/>
  <c r="B77"/>
  <c r="B75"/>
  <c r="B73"/>
  <c r="B71"/>
  <c r="B69"/>
  <c r="B66"/>
  <c r="B64"/>
  <c r="B62"/>
  <c r="B60"/>
  <c r="B58"/>
  <c r="B56"/>
  <c r="B54"/>
  <c r="B51"/>
  <c r="B49"/>
  <c r="B47"/>
  <c r="B45"/>
  <c r="B43"/>
  <c r="B41"/>
  <c r="B39"/>
  <c r="B37"/>
  <c r="B35"/>
  <c r="B33"/>
  <c r="B31"/>
  <c r="B27"/>
  <c r="B25"/>
  <c r="B23"/>
  <c r="B20"/>
  <c r="B18"/>
  <c r="B16"/>
  <c r="B14"/>
  <c r="B12"/>
  <c r="B10"/>
  <c r="B8"/>
  <c r="B5"/>
  <c r="B206"/>
  <c r="B171"/>
  <c r="B175"/>
  <c r="B179"/>
  <c r="B103"/>
  <c r="B107"/>
  <c r="B3"/>
  <c r="B204"/>
  <c r="B208"/>
  <c r="B173"/>
  <c r="B177"/>
  <c r="B181"/>
  <c r="B105"/>
  <c r="B109"/>
  <c r="B22"/>
  <c r="G2"/>
  <c r="AD39" i="19"/>
  <c r="AD35"/>
  <c r="AD29"/>
  <c r="AD25"/>
  <c r="A219" i="33"/>
  <c r="A215"/>
  <c r="A211"/>
  <c r="A207"/>
  <c r="A205"/>
  <c r="A203"/>
  <c r="A201"/>
  <c r="A199"/>
  <c r="A197"/>
  <c r="A195"/>
  <c r="A193"/>
  <c r="A191"/>
  <c r="A188"/>
  <c r="A186"/>
  <c r="A184"/>
  <c r="A182"/>
  <c r="A180"/>
  <c r="A178"/>
  <c r="A176"/>
  <c r="A174"/>
  <c r="A172"/>
  <c r="A170"/>
  <c r="A166"/>
  <c r="A162"/>
  <c r="A160"/>
  <c r="A158"/>
  <c r="A156"/>
  <c r="A154"/>
  <c r="A152"/>
  <c r="A150"/>
  <c r="A147"/>
  <c r="A145"/>
  <c r="A143"/>
  <c r="A141"/>
  <c r="A139"/>
  <c r="A137"/>
  <c r="A135"/>
  <c r="A133"/>
  <c r="A131"/>
  <c r="A129"/>
  <c r="A126"/>
  <c r="A124"/>
  <c r="A122"/>
  <c r="A118"/>
  <c r="A114"/>
  <c r="A109"/>
  <c r="A107"/>
  <c r="A105"/>
  <c r="A103"/>
  <c r="A101"/>
  <c r="A99"/>
  <c r="A97"/>
  <c r="A95"/>
  <c r="A93"/>
  <c r="A91"/>
  <c r="A88"/>
  <c r="A86"/>
  <c r="A84"/>
  <c r="A82"/>
  <c r="A80"/>
  <c r="A78"/>
  <c r="A221"/>
  <c r="A217"/>
  <c r="A213"/>
  <c r="A208"/>
  <c r="A206"/>
  <c r="A204"/>
  <c r="A202"/>
  <c r="A200"/>
  <c r="A198"/>
  <c r="A196"/>
  <c r="A194"/>
  <c r="A192"/>
  <c r="A190"/>
  <c r="A187"/>
  <c r="A185"/>
  <c r="A183"/>
  <c r="A181"/>
  <c r="A179"/>
  <c r="A177"/>
  <c r="A175"/>
  <c r="A173"/>
  <c r="A171"/>
  <c r="A168"/>
  <c r="A164"/>
  <c r="A161"/>
  <c r="A159"/>
  <c r="A157"/>
  <c r="A155"/>
  <c r="A153"/>
  <c r="A151"/>
  <c r="A148"/>
  <c r="A146"/>
  <c r="A144"/>
  <c r="A142"/>
  <c r="A140"/>
  <c r="A138"/>
  <c r="A136"/>
  <c r="A134"/>
  <c r="A132"/>
  <c r="A130"/>
  <c r="A127"/>
  <c r="A125"/>
  <c r="A123"/>
  <c r="A120"/>
  <c r="A116"/>
  <c r="A112"/>
  <c r="A108"/>
  <c r="A106"/>
  <c r="A104"/>
  <c r="A102"/>
  <c r="A100"/>
  <c r="A98"/>
  <c r="A96"/>
  <c r="A94"/>
  <c r="A92"/>
  <c r="A90"/>
  <c r="A87"/>
  <c r="A85"/>
  <c r="A83"/>
  <c r="A81"/>
  <c r="A79"/>
  <c r="A76"/>
  <c r="A74"/>
  <c r="A72"/>
  <c r="A70"/>
  <c r="A67"/>
  <c r="A65"/>
  <c r="A63"/>
  <c r="A61"/>
  <c r="A59"/>
  <c r="A57"/>
  <c r="A55"/>
  <c r="A52"/>
  <c r="A50"/>
  <c r="A48"/>
  <c r="A46"/>
  <c r="A44"/>
  <c r="A41"/>
  <c r="A39"/>
  <c r="A37"/>
  <c r="A35"/>
  <c r="A33"/>
  <c r="A31"/>
  <c r="A27"/>
  <c r="A25"/>
  <c r="A23"/>
  <c r="A21"/>
  <c r="A19"/>
  <c r="A17"/>
  <c r="A15"/>
  <c r="A13"/>
  <c r="A11"/>
  <c r="A9"/>
  <c r="A7"/>
  <c r="A4"/>
  <c r="A77"/>
  <c r="A75"/>
  <c r="A73"/>
  <c r="A71"/>
  <c r="A69"/>
  <c r="A66"/>
  <c r="A64"/>
  <c r="A62"/>
  <c r="A60"/>
  <c r="A58"/>
  <c r="A56"/>
  <c r="A54"/>
  <c r="A51"/>
  <c r="A49"/>
  <c r="A47"/>
  <c r="A45"/>
  <c r="A43"/>
  <c r="A40"/>
  <c r="A38"/>
  <c r="A36"/>
  <c r="A34"/>
  <c r="A32"/>
  <c r="A30"/>
  <c r="A28"/>
  <c r="A26"/>
  <c r="A24"/>
  <c r="A22"/>
  <c r="A20"/>
  <c r="A18"/>
  <c r="A16"/>
  <c r="A14"/>
  <c r="A12"/>
  <c r="A10"/>
  <c r="A8"/>
  <c r="A5"/>
  <c r="A212"/>
  <c r="A216"/>
  <c r="A220"/>
  <c r="A165"/>
  <c r="A111"/>
  <c r="A115"/>
  <c r="A119"/>
  <c r="A42"/>
  <c r="A210"/>
  <c r="A214"/>
  <c r="A218"/>
  <c r="A163"/>
  <c r="A167"/>
  <c r="A113"/>
  <c r="A117"/>
  <c r="A121"/>
  <c r="A3"/>
  <c r="D221"/>
  <c r="D219"/>
  <c r="D217"/>
  <c r="D215"/>
  <c r="D213"/>
  <c r="D211"/>
  <c r="D207"/>
  <c r="D203"/>
  <c r="D201"/>
  <c r="D199"/>
  <c r="D197"/>
  <c r="D195"/>
  <c r="D193"/>
  <c r="D191"/>
  <c r="D188"/>
  <c r="D186"/>
  <c r="D184"/>
  <c r="D182"/>
  <c r="D178"/>
  <c r="D174"/>
  <c r="D170"/>
  <c r="D167"/>
  <c r="D165"/>
  <c r="D163"/>
  <c r="D161"/>
  <c r="D159"/>
  <c r="D157"/>
  <c r="D155"/>
  <c r="D153"/>
  <c r="D151"/>
  <c r="D148"/>
  <c r="D146"/>
  <c r="D144"/>
  <c r="D142"/>
  <c r="D140"/>
  <c r="D138"/>
  <c r="D136"/>
  <c r="D134"/>
  <c r="D132"/>
  <c r="D130"/>
  <c r="D127"/>
  <c r="D125"/>
  <c r="D123"/>
  <c r="D121"/>
  <c r="D119"/>
  <c r="D117"/>
  <c r="D115"/>
  <c r="D113"/>
  <c r="D111"/>
  <c r="D106"/>
  <c r="D102"/>
  <c r="D100"/>
  <c r="D98"/>
  <c r="D96"/>
  <c r="D94"/>
  <c r="D92"/>
  <c r="D90"/>
  <c r="D87"/>
  <c r="D85"/>
  <c r="D83"/>
  <c r="D81"/>
  <c r="D79"/>
  <c r="D77"/>
  <c r="D75"/>
  <c r="D73"/>
  <c r="D71"/>
  <c r="D69"/>
  <c r="D66"/>
  <c r="D64"/>
  <c r="D62"/>
  <c r="D60"/>
  <c r="D58"/>
  <c r="D56"/>
  <c r="D54"/>
  <c r="D51"/>
  <c r="D49"/>
  <c r="D47"/>
  <c r="D45"/>
  <c r="D43"/>
  <c r="D41"/>
  <c r="D39"/>
  <c r="D37"/>
  <c r="D35"/>
  <c r="D33"/>
  <c r="D31"/>
  <c r="D27"/>
  <c r="D25"/>
  <c r="D23"/>
  <c r="D21"/>
  <c r="D19"/>
  <c r="D17"/>
  <c r="D15"/>
  <c r="D13"/>
  <c r="D11"/>
  <c r="D9"/>
  <c r="D7"/>
  <c r="D4"/>
  <c r="D220"/>
  <c r="D218"/>
  <c r="D216"/>
  <c r="D214"/>
  <c r="D212"/>
  <c r="D210"/>
  <c r="D205"/>
  <c r="D202"/>
  <c r="D200"/>
  <c r="D198"/>
  <c r="D196"/>
  <c r="D194"/>
  <c r="D192"/>
  <c r="D190"/>
  <c r="D187"/>
  <c r="D185"/>
  <c r="D183"/>
  <c r="D180"/>
  <c r="D176"/>
  <c r="D172"/>
  <c r="D168"/>
  <c r="D166"/>
  <c r="D164"/>
  <c r="D162"/>
  <c r="D160"/>
  <c r="D158"/>
  <c r="D156"/>
  <c r="D154"/>
  <c r="D152"/>
  <c r="D150"/>
  <c r="D147"/>
  <c r="D145"/>
  <c r="D143"/>
  <c r="D141"/>
  <c r="D139"/>
  <c r="D137"/>
  <c r="D135"/>
  <c r="D133"/>
  <c r="D131"/>
  <c r="D129"/>
  <c r="D126"/>
  <c r="D124"/>
  <c r="D122"/>
  <c r="D120"/>
  <c r="D118"/>
  <c r="D116"/>
  <c r="D114"/>
  <c r="D112"/>
  <c r="D108"/>
  <c r="D104"/>
  <c r="D101"/>
  <c r="D99"/>
  <c r="D97"/>
  <c r="D95"/>
  <c r="D93"/>
  <c r="D91"/>
  <c r="D88"/>
  <c r="D86"/>
  <c r="D84"/>
  <c r="D82"/>
  <c r="D80"/>
  <c r="D78"/>
  <c r="D76"/>
  <c r="D74"/>
  <c r="D72"/>
  <c r="D70"/>
  <c r="D67"/>
  <c r="D65"/>
  <c r="D63"/>
  <c r="D61"/>
  <c r="D59"/>
  <c r="D57"/>
  <c r="D55"/>
  <c r="D52"/>
  <c r="D50"/>
  <c r="D48"/>
  <c r="D46"/>
  <c r="D44"/>
  <c r="D42"/>
  <c r="D40"/>
  <c r="D38"/>
  <c r="D36"/>
  <c r="D34"/>
  <c r="D32"/>
  <c r="D30"/>
  <c r="D28"/>
  <c r="D26"/>
  <c r="D24"/>
  <c r="D22"/>
  <c r="D20"/>
  <c r="D18"/>
  <c r="D16"/>
  <c r="D14"/>
  <c r="D12"/>
  <c r="D10"/>
  <c r="D8"/>
  <c r="D5"/>
  <c r="D204"/>
  <c r="D208"/>
  <c r="D171"/>
  <c r="D175"/>
  <c r="D179"/>
  <c r="D103"/>
  <c r="D107"/>
  <c r="D206"/>
  <c r="D173"/>
  <c r="D177"/>
  <c r="D181"/>
  <c r="D105"/>
  <c r="D109"/>
  <c r="D3"/>
  <c r="CM28" i="28"/>
  <c r="BV28"/>
  <c r="BW28" s="1"/>
  <c r="B209" i="33"/>
  <c r="A209"/>
  <c r="G209"/>
  <c r="D209"/>
  <c r="D189"/>
  <c r="B189"/>
  <c r="G189"/>
  <c r="A189"/>
  <c r="B169"/>
  <c r="A169"/>
  <c r="G169"/>
  <c r="D169"/>
  <c r="CQ28" i="25"/>
  <c r="CR28"/>
  <c r="D149" i="33"/>
  <c r="B149"/>
  <c r="G149"/>
  <c r="A149"/>
  <c r="G128"/>
  <c r="D128"/>
  <c r="B128"/>
  <c r="A128"/>
  <c r="S41" i="24"/>
  <c r="CN29" i="23"/>
  <c r="CM29"/>
  <c r="G110" i="33"/>
  <c r="A110"/>
  <c r="D110"/>
  <c r="B110"/>
  <c r="BV28" i="21"/>
  <c r="BW28" s="1"/>
  <c r="B89" i="33"/>
  <c r="A89"/>
  <c r="G89"/>
  <c r="D89"/>
  <c r="G68"/>
  <c r="A68"/>
  <c r="D68"/>
  <c r="B68"/>
  <c r="B53"/>
  <c r="A53"/>
  <c r="G53"/>
  <c r="D53"/>
  <c r="G6"/>
  <c r="A6"/>
  <c r="B6"/>
  <c r="S23" i="26"/>
  <c r="S21"/>
  <c r="S40"/>
  <c r="S36"/>
  <c r="S32"/>
  <c r="S28"/>
  <c r="S24"/>
  <c r="S39"/>
  <c r="S35"/>
  <c r="S31"/>
  <c r="S27"/>
  <c r="S38"/>
  <c r="S34"/>
  <c r="S30"/>
  <c r="S26"/>
  <c r="S22"/>
  <c r="S37"/>
  <c r="S33"/>
  <c r="S29"/>
  <c r="S25"/>
  <c r="AB28" i="21"/>
  <c r="AE25"/>
  <c r="AE33"/>
  <c r="AC40"/>
  <c r="AC32"/>
  <c r="AC24"/>
  <c r="AB33"/>
  <c r="AE40"/>
  <c r="AB24"/>
  <c r="AE35"/>
  <c r="AC30"/>
  <c r="AB37"/>
  <c r="AE31"/>
  <c r="AB29"/>
  <c r="AB34"/>
  <c r="AC29"/>
  <c r="AC25"/>
  <c r="AC26"/>
  <c r="AE39"/>
  <c r="AE26"/>
  <c r="K17" i="11"/>
  <c r="AB39" i="21"/>
  <c r="S23"/>
  <c r="S35" i="11"/>
  <c r="S31"/>
  <c r="S24"/>
  <c r="S29"/>
  <c r="S24" i="28"/>
  <c r="S29" i="27"/>
  <c r="S33"/>
  <c r="S37"/>
  <c r="S23" i="25"/>
  <c r="S24"/>
  <c r="S27"/>
  <c r="S32"/>
  <c r="S34"/>
  <c r="S39"/>
  <c r="S24" i="20"/>
  <c r="S28"/>
  <c r="S32"/>
  <c r="S36"/>
  <c r="S40"/>
  <c r="S26" i="19"/>
  <c r="S28"/>
  <c r="S33"/>
  <c r="S35"/>
  <c r="S38"/>
  <c r="S40"/>
  <c r="S27" i="11"/>
  <c r="S40"/>
  <c r="S21" i="28"/>
  <c r="S21" i="11"/>
  <c r="S26" i="28"/>
  <c r="S30"/>
  <c r="S34"/>
  <c r="S38"/>
  <c r="S22" i="27"/>
  <c r="S26"/>
  <c r="S30"/>
  <c r="S34"/>
  <c r="S38"/>
  <c r="S25" i="25"/>
  <c r="S30"/>
  <c r="S35"/>
  <c r="S37"/>
  <c r="S25" i="20"/>
  <c r="S29"/>
  <c r="S33"/>
  <c r="S37"/>
  <c r="S23" i="19"/>
  <c r="S30"/>
  <c r="S32"/>
  <c r="S22" i="11"/>
  <c r="S30"/>
  <c r="S34"/>
  <c r="S21" i="25"/>
  <c r="S21" i="19"/>
  <c r="I17" i="20"/>
  <c r="K17"/>
  <c r="S40" i="21"/>
  <c r="S39"/>
  <c r="S38"/>
  <c r="S37"/>
  <c r="S36"/>
  <c r="S35"/>
  <c r="S34"/>
  <c r="S33"/>
  <c r="S32"/>
  <c r="S31"/>
  <c r="S30"/>
  <c r="S29"/>
  <c r="S28"/>
  <c r="S27"/>
  <c r="S26"/>
  <c r="AD25"/>
  <c r="AD24"/>
  <c r="AD23"/>
  <c r="AD30" i="24"/>
  <c r="AD23" i="28"/>
  <c r="CM30" i="21" l="1"/>
  <c r="CN40"/>
  <c r="CN20" i="23" s="1"/>
  <c r="CM32" i="25"/>
  <c r="BV33" i="26"/>
  <c r="BW33" s="1"/>
  <c r="BV30"/>
  <c r="BW30" s="1"/>
  <c r="CQ29" i="28"/>
  <c r="BV24"/>
  <c r="BW24" s="1"/>
  <c r="BV31" i="26"/>
  <c r="BW31" s="1"/>
  <c r="BX31" s="1"/>
  <c r="BV30" i="20"/>
  <c r="BW30" s="1"/>
  <c r="BV31" i="23"/>
  <c r="BW31" s="1"/>
  <c r="BX31" s="1"/>
  <c r="BV32" i="20"/>
  <c r="BW32" s="1"/>
  <c r="BX33" s="1"/>
  <c r="BV34" i="27"/>
  <c r="BW34" s="1"/>
  <c r="CM36" i="11"/>
  <c r="CR23" i="20"/>
  <c r="CM33" i="24"/>
  <c r="BR20" i="27"/>
  <c r="CQ27" i="26"/>
  <c r="CM27" i="24"/>
  <c r="CM22" i="19"/>
  <c r="CM39" i="25"/>
  <c r="CQ30" i="24"/>
  <c r="BY38" i="20"/>
  <c r="CN24" i="11"/>
  <c r="CQ37" i="28"/>
  <c r="CS38" s="1"/>
  <c r="CM25" i="24"/>
  <c r="CM33" i="23"/>
  <c r="CR33"/>
  <c r="BV21" i="27"/>
  <c r="BW21" s="1"/>
  <c r="CN37" i="24"/>
  <c r="BV29" i="23"/>
  <c r="BW29" s="1"/>
  <c r="BY30" s="1"/>
  <c r="CN37"/>
  <c r="CR39" i="20"/>
  <c r="CS40" s="1"/>
  <c r="BV27" i="21"/>
  <c r="BW27" s="1"/>
  <c r="BY27" s="1"/>
  <c r="CM33" i="1"/>
  <c r="CM21" i="27"/>
  <c r="CM22" i="24"/>
  <c r="CM39" i="27"/>
  <c r="CR26" i="11"/>
  <c r="CR40"/>
  <c r="CR20" i="19" s="1"/>
  <c r="CM28" i="21"/>
  <c r="CA20"/>
  <c r="CM30" i="28"/>
  <c r="CN23" i="21"/>
  <c r="CQ39" i="24"/>
  <c r="CN37" i="26"/>
  <c r="CN24" i="24"/>
  <c r="BV34" i="1"/>
  <c r="BW34" s="1"/>
  <c r="CN30" i="11"/>
  <c r="BV32"/>
  <c r="BW32" s="1"/>
  <c r="BY33" s="1"/>
  <c r="CQ40" i="19"/>
  <c r="CQ20" i="20" s="1"/>
  <c r="CQ38"/>
  <c r="CM36" i="21"/>
  <c r="CN32"/>
  <c r="BT40" i="26"/>
  <c r="BT20" i="27" s="1"/>
  <c r="BV34" i="28"/>
  <c r="BW34" s="1"/>
  <c r="CN24"/>
  <c r="CN30"/>
  <c r="CR35"/>
  <c r="CS35" s="1"/>
  <c r="CU35" s="1"/>
  <c r="CN25" i="20"/>
  <c r="CM30"/>
  <c r="CR40"/>
  <c r="CR20" i="21" s="1"/>
  <c r="CR32" i="24"/>
  <c r="CR25" i="28"/>
  <c r="CQ33" i="1"/>
  <c r="CN35" i="21"/>
  <c r="CN31" i="27"/>
  <c r="CN28" i="1"/>
  <c r="CQ40" i="20"/>
  <c r="CM23" i="25"/>
  <c r="CR28" i="1"/>
  <c r="CM34" i="11"/>
  <c r="CM29"/>
  <c r="CN28"/>
  <c r="CM25" i="20"/>
  <c r="CQ40" i="11"/>
  <c r="CQ20" i="19" s="1"/>
  <c r="BV34" i="24"/>
  <c r="BW34" s="1"/>
  <c r="BV36" i="11"/>
  <c r="BW36" s="1"/>
  <c r="BV23" i="1"/>
  <c r="BW23" s="1"/>
  <c r="CN38" i="19"/>
  <c r="CM23" i="20"/>
  <c r="BV27" i="25"/>
  <c r="BW27" s="1"/>
  <c r="BY28" s="1"/>
  <c r="BV22"/>
  <c r="BW22" s="1"/>
  <c r="BY23" s="1"/>
  <c r="CN23" i="26"/>
  <c r="CR26" i="27"/>
  <c r="BV38" i="28"/>
  <c r="BW38" s="1"/>
  <c r="CQ35" i="20"/>
  <c r="CR28" i="23"/>
  <c r="CN24" i="1"/>
  <c r="CN25"/>
  <c r="CM25"/>
  <c r="CQ22"/>
  <c r="CM21"/>
  <c r="BV23" i="26"/>
  <c r="BW23" s="1"/>
  <c r="BY24" s="1"/>
  <c r="CM30" i="24"/>
  <c r="CH40" i="20"/>
  <c r="CB20" i="21"/>
  <c r="BX30" i="19"/>
  <c r="CS39" i="28"/>
  <c r="CW39" s="1"/>
  <c r="CN38" i="25"/>
  <c r="CR21" i="21"/>
  <c r="CM26" i="24"/>
  <c r="BV29" i="25"/>
  <c r="BW29" s="1"/>
  <c r="CN31" i="24"/>
  <c r="CN27" i="1"/>
  <c r="BV32" i="25"/>
  <c r="BW32" s="1"/>
  <c r="BX33" s="1"/>
  <c r="BV31" i="27"/>
  <c r="BW31" s="1"/>
  <c r="BX32" s="1"/>
  <c r="CM27" i="28"/>
  <c r="CM31" i="25"/>
  <c r="CN35" i="20"/>
  <c r="CE20" i="21"/>
  <c r="CK40" i="20"/>
  <c r="CK20" i="21" s="1"/>
  <c r="CN21" i="19"/>
  <c r="CN29" i="28"/>
  <c r="BV31" i="11"/>
  <c r="BW31" s="1"/>
  <c r="BV27" i="20"/>
  <c r="BW27" s="1"/>
  <c r="BY27" s="1"/>
  <c r="CR27" i="26"/>
  <c r="CN29" i="1"/>
  <c r="CN26"/>
  <c r="CR28" i="11"/>
  <c r="CN33" i="20"/>
  <c r="CM32" i="21"/>
  <c r="BV26" i="23"/>
  <c r="BW26" s="1"/>
  <c r="CR27"/>
  <c r="CS28" s="1"/>
  <c r="CW28" s="1"/>
  <c r="CQ30" i="27"/>
  <c r="BV25" i="28"/>
  <c r="BW25" s="1"/>
  <c r="BY25" s="1"/>
  <c r="BV28" i="23"/>
  <c r="BW28" s="1"/>
  <c r="BX30"/>
  <c r="CN36" i="28"/>
  <c r="CM33"/>
  <c r="BV21"/>
  <c r="BW21" s="1"/>
  <c r="BX22" s="1"/>
  <c r="CN35" i="1"/>
  <c r="CQ26" i="26"/>
  <c r="CM24" i="23"/>
  <c r="CM28" i="20"/>
  <c r="CS34" i="25"/>
  <c r="CT34" s="1"/>
  <c r="CQ23"/>
  <c r="CM32" i="1"/>
  <c r="CR21" i="20"/>
  <c r="CM36"/>
  <c r="CN34" i="21"/>
  <c r="CN37"/>
  <c r="CN29" i="24"/>
  <c r="BV24"/>
  <c r="BW24" s="1"/>
  <c r="CR40" i="25"/>
  <c r="CR20" i="26" s="1"/>
  <c r="BV35" i="25"/>
  <c r="BW35" s="1"/>
  <c r="BY35" s="1"/>
  <c r="CM28" i="26"/>
  <c r="CN32" i="27"/>
  <c r="CM30"/>
  <c r="CN28" i="28"/>
  <c r="CM36" i="26"/>
  <c r="CN34"/>
  <c r="CN29"/>
  <c r="CM26" i="25"/>
  <c r="CM38" i="24"/>
  <c r="CN25" i="23"/>
  <c r="CM37"/>
  <c r="BV36" i="20"/>
  <c r="BW36" s="1"/>
  <c r="BY37" s="1"/>
  <c r="M17" i="26"/>
  <c r="BV26"/>
  <c r="BW26" s="1"/>
  <c r="BV38" i="19"/>
  <c r="BW38" s="1"/>
  <c r="BY38" s="1"/>
  <c r="BV36"/>
  <c r="BW36" s="1"/>
  <c r="BX37" s="1"/>
  <c r="BV34"/>
  <c r="BW34" s="1"/>
  <c r="CM25"/>
  <c r="CN22"/>
  <c r="BV21"/>
  <c r="BW21" s="1"/>
  <c r="BX22" s="1"/>
  <c r="CR23" i="1"/>
  <c r="CN38" i="24"/>
  <c r="CM32" i="23"/>
  <c r="CM25"/>
  <c r="BV38"/>
  <c r="BW38" s="1"/>
  <c r="BY38" s="1"/>
  <c r="BV33" i="19"/>
  <c r="BW33" s="1"/>
  <c r="CN34"/>
  <c r="CN30"/>
  <c r="BY28"/>
  <c r="CN31" i="28"/>
  <c r="CQ25"/>
  <c r="CS26" s="1"/>
  <c r="CW26" s="1"/>
  <c r="CR21" i="23"/>
  <c r="BY31"/>
  <c r="BX29"/>
  <c r="CQ33"/>
  <c r="BV31" i="25"/>
  <c r="BW31" s="1"/>
  <c r="CM36"/>
  <c r="BV37" i="23"/>
  <c r="BW37" s="1"/>
  <c r="BV23"/>
  <c r="BW23" s="1"/>
  <c r="BY24" s="1"/>
  <c r="BV33" i="1"/>
  <c r="BW33" s="1"/>
  <c r="BY34" s="1"/>
  <c r="CN31" i="23"/>
  <c r="CM26" i="20"/>
  <c r="CM22" i="21"/>
  <c r="CN31" i="11"/>
  <c r="CN36"/>
  <c r="CM29" i="20"/>
  <c r="BV29"/>
  <c r="BW29" s="1"/>
  <c r="BY30" s="1"/>
  <c r="CM24"/>
  <c r="CM21" i="23"/>
  <c r="CM32" i="26"/>
  <c r="CN39" i="27"/>
  <c r="CN34"/>
  <c r="CN25" i="24"/>
  <c r="CM26" i="19"/>
  <c r="CN27" i="11"/>
  <c r="CN29"/>
  <c r="CM28"/>
  <c r="CN21" i="20"/>
  <c r="CN23"/>
  <c r="BV29" i="21"/>
  <c r="BW29" s="1"/>
  <c r="BX29" s="1"/>
  <c r="CM34" i="23"/>
  <c r="BV36"/>
  <c r="BW36" s="1"/>
  <c r="BY39" i="25"/>
  <c r="CN28" i="26"/>
  <c r="CM31" i="28"/>
  <c r="CN40"/>
  <c r="CN31" i="26"/>
  <c r="CN36" i="21"/>
  <c r="CM27" i="1"/>
  <c r="CN22" i="11"/>
  <c r="CN32"/>
  <c r="CN21" i="21"/>
  <c r="CM31"/>
  <c r="CQ29" i="25"/>
  <c r="CS29" s="1"/>
  <c r="CM35" i="28"/>
  <c r="CN26" i="25"/>
  <c r="CM24" i="1"/>
  <c r="CR38" i="24"/>
  <c r="CS39" s="1"/>
  <c r="L26" i="26"/>
  <c r="CS21" i="25"/>
  <c r="CU21" s="1"/>
  <c r="BV24" i="19"/>
  <c r="BW24" s="1"/>
  <c r="BY25" s="1"/>
  <c r="L28" i="27"/>
  <c r="L28" i="26"/>
  <c r="V24"/>
  <c r="L31"/>
  <c r="V26"/>
  <c r="V36"/>
  <c r="L33"/>
  <c r="L32"/>
  <c r="L23"/>
  <c r="L29" i="27"/>
  <c r="L25" i="26"/>
  <c r="L21" i="21"/>
  <c r="L31" i="25"/>
  <c r="V29" i="26"/>
  <c r="V23"/>
  <c r="L37"/>
  <c r="V35"/>
  <c r="V30"/>
  <c r="V34" i="25"/>
  <c r="N34" s="1"/>
  <c r="P34" s="1"/>
  <c r="V40" i="26"/>
  <c r="V27" i="25"/>
  <c r="N27" s="1"/>
  <c r="P27" s="1"/>
  <c r="V28" i="26"/>
  <c r="L26" i="25"/>
  <c r="V31" i="26"/>
  <c r="V38"/>
  <c r="V33"/>
  <c r="L35"/>
  <c r="L30"/>
  <c r="L24" i="25"/>
  <c r="V39" i="26"/>
  <c r="V36" i="24"/>
  <c r="L29" i="25"/>
  <c r="V32" i="26"/>
  <c r="L40"/>
  <c r="L27"/>
  <c r="L22"/>
  <c r="V27"/>
  <c r="V25"/>
  <c r="L24"/>
  <c r="V21"/>
  <c r="L29"/>
  <c r="L39"/>
  <c r="L21"/>
  <c r="L34" i="21"/>
  <c r="V37" i="26"/>
  <c r="L36"/>
  <c r="L34"/>
  <c r="L38"/>
  <c r="V34"/>
  <c r="V22"/>
  <c r="L34" i="25"/>
  <c r="L23"/>
  <c r="L25"/>
  <c r="V31"/>
  <c r="N31" s="1"/>
  <c r="P31" s="1"/>
  <c r="V24"/>
  <c r="N24" s="1"/>
  <c r="P24" s="1"/>
  <c r="L33"/>
  <c r="V32" i="24"/>
  <c r="V23" i="25"/>
  <c r="N23" s="1"/>
  <c r="P23" s="1"/>
  <c r="V40"/>
  <c r="N40" s="1"/>
  <c r="P40" s="1"/>
  <c r="L37"/>
  <c r="V37"/>
  <c r="N37" s="1"/>
  <c r="P37" s="1"/>
  <c r="V36"/>
  <c r="N36" s="1"/>
  <c r="P36" s="1"/>
  <c r="V32"/>
  <c r="N32" s="1"/>
  <c r="P32" s="1"/>
  <c r="V28"/>
  <c r="N28" s="1"/>
  <c r="P28" s="1"/>
  <c r="V29"/>
  <c r="L21"/>
  <c r="L35"/>
  <c r="V33"/>
  <c r="N33" s="1"/>
  <c r="P33" s="1"/>
  <c r="V35"/>
  <c r="N35" s="1"/>
  <c r="P35" s="1"/>
  <c r="V38"/>
  <c r="N38" s="1"/>
  <c r="P38" s="1"/>
  <c r="V26"/>
  <c r="N26" s="1"/>
  <c r="P26" s="1"/>
  <c r="V21"/>
  <c r="N21" s="1"/>
  <c r="P21" s="1"/>
  <c r="L30"/>
  <c r="V39"/>
  <c r="N39" s="1"/>
  <c r="P39" s="1"/>
  <c r="V22"/>
  <c r="L28"/>
  <c r="L32"/>
  <c r="L27"/>
  <c r="V30"/>
  <c r="M17"/>
  <c r="L36"/>
  <c r="L39"/>
  <c r="L40"/>
  <c r="V25"/>
  <c r="N25" s="1"/>
  <c r="P25" s="1"/>
  <c r="L38"/>
  <c r="L22"/>
  <c r="CN22" i="1"/>
  <c r="CN23"/>
  <c r="CM26"/>
  <c r="CM35"/>
  <c r="BV38"/>
  <c r="BW38" s="1"/>
  <c r="CM31"/>
  <c r="BV30"/>
  <c r="BW30" s="1"/>
  <c r="CQ24"/>
  <c r="CI40"/>
  <c r="CI20" i="11" s="1"/>
  <c r="CQ22"/>
  <c r="CM39"/>
  <c r="BT40"/>
  <c r="BT20" i="19" s="1"/>
  <c r="CR32" i="11"/>
  <c r="CG40"/>
  <c r="CG20" i="19" s="1"/>
  <c r="CR29" i="11"/>
  <c r="CK40"/>
  <c r="CK20" i="19" s="1"/>
  <c r="CM33" i="11"/>
  <c r="BV25"/>
  <c r="BW25" s="1"/>
  <c r="CR38"/>
  <c r="BV21"/>
  <c r="BW21" s="1"/>
  <c r="BV28"/>
  <c r="BW28" s="1"/>
  <c r="BX28" s="1"/>
  <c r="CM25"/>
  <c r="CM21"/>
  <c r="CO21" s="1"/>
  <c r="CH40"/>
  <c r="CH20" i="19" s="1"/>
  <c r="BV35" i="11"/>
  <c r="BW35" s="1"/>
  <c r="BX35" s="1"/>
  <c r="BX26" i="19"/>
  <c r="BY26"/>
  <c r="CQ26"/>
  <c r="CR26"/>
  <c r="BV32"/>
  <c r="BW32" s="1"/>
  <c r="CM30"/>
  <c r="CM21"/>
  <c r="CN32"/>
  <c r="CQ30"/>
  <c r="CS31" s="1"/>
  <c r="CR32"/>
  <c r="CS32" s="1"/>
  <c r="CN33"/>
  <c r="BQ20" i="20"/>
  <c r="CH40" i="19"/>
  <c r="CH20" i="20" s="1"/>
  <c r="CQ23"/>
  <c r="CS23" s="1"/>
  <c r="CQ24"/>
  <c r="CS25" s="1"/>
  <c r="CU25" s="1"/>
  <c r="BV31"/>
  <c r="BW31" s="1"/>
  <c r="BY32" s="1"/>
  <c r="BX38"/>
  <c r="BV23"/>
  <c r="BW23" s="1"/>
  <c r="BY24" s="1"/>
  <c r="BV28"/>
  <c r="BW28" s="1"/>
  <c r="CQ33"/>
  <c r="CR35"/>
  <c r="BV21"/>
  <c r="BW21" s="1"/>
  <c r="BY22" s="1"/>
  <c r="CM34"/>
  <c r="CQ36"/>
  <c r="CS36" s="1"/>
  <c r="CN26"/>
  <c r="BV39"/>
  <c r="BW39" s="1"/>
  <c r="BY39" s="1"/>
  <c r="CR30"/>
  <c r="BX26" i="21"/>
  <c r="BX27"/>
  <c r="BY26"/>
  <c r="BY23"/>
  <c r="BX23"/>
  <c r="CM24"/>
  <c r="CN28"/>
  <c r="CN39"/>
  <c r="CN33"/>
  <c r="CN30"/>
  <c r="CR23"/>
  <c r="CQ23"/>
  <c r="BV33"/>
  <c r="BW33" s="1"/>
  <c r="BX34" s="1"/>
  <c r="CR26"/>
  <c r="CQ25"/>
  <c r="CR25"/>
  <c r="CQ25" i="23"/>
  <c r="CR25"/>
  <c r="CN24"/>
  <c r="CM38"/>
  <c r="BV32"/>
  <c r="BW32" s="1"/>
  <c r="BY32" s="1"/>
  <c r="CQ32"/>
  <c r="CR32"/>
  <c r="CR30"/>
  <c r="CQ30"/>
  <c r="CQ21"/>
  <c r="CR37"/>
  <c r="CN38"/>
  <c r="CM31"/>
  <c r="CN21" i="24"/>
  <c r="CQ25"/>
  <c r="CR25"/>
  <c r="CM21"/>
  <c r="CN40"/>
  <c r="CN20" i="25" s="1"/>
  <c r="CQ21" i="24"/>
  <c r="CM35"/>
  <c r="BP20" i="25"/>
  <c r="CN27" i="24"/>
  <c r="CM29"/>
  <c r="CN36"/>
  <c r="CN30"/>
  <c r="CM24"/>
  <c r="BY30" i="25"/>
  <c r="CN24"/>
  <c r="CM27"/>
  <c r="CM37"/>
  <c r="CW34"/>
  <c r="CR26"/>
  <c r="CN37"/>
  <c r="CR24"/>
  <c r="CR37"/>
  <c r="CQ37"/>
  <c r="CN39"/>
  <c r="CN26" i="26"/>
  <c r="CN27"/>
  <c r="CR26"/>
  <c r="CS27" s="1"/>
  <c r="BX24"/>
  <c r="BV32"/>
  <c r="BW32" s="1"/>
  <c r="CM31"/>
  <c r="BY23"/>
  <c r="CS24"/>
  <c r="CU24" s="1"/>
  <c r="BV35"/>
  <c r="BW35" s="1"/>
  <c r="BV40"/>
  <c r="BV20" i="27" s="1"/>
  <c r="CM29" i="26"/>
  <c r="CR32"/>
  <c r="CS32" s="1"/>
  <c r="BV38" i="27"/>
  <c r="BW38" s="1"/>
  <c r="CQ32"/>
  <c r="CN28"/>
  <c r="BV26"/>
  <c r="BW26" s="1"/>
  <c r="BX26" s="1"/>
  <c r="CQ36"/>
  <c r="CM24"/>
  <c r="BV39"/>
  <c r="BW39" s="1"/>
  <c r="BY39" s="1"/>
  <c r="BV29"/>
  <c r="BW29" s="1"/>
  <c r="BX30" s="1"/>
  <c r="CQ28"/>
  <c r="CR27" i="28"/>
  <c r="CQ27"/>
  <c r="CR29"/>
  <c r="BV39"/>
  <c r="BW39" s="1"/>
  <c r="BY39" s="1"/>
  <c r="CM39"/>
  <c r="CN23"/>
  <c r="CM21"/>
  <c r="CQ30"/>
  <c r="CR30"/>
  <c r="BV31"/>
  <c r="BW31" s="1"/>
  <c r="BY31" s="1"/>
  <c r="CQ31"/>
  <c r="BV35"/>
  <c r="BW35" s="1"/>
  <c r="CM29"/>
  <c r="CR31"/>
  <c r="CS34"/>
  <c r="BV23"/>
  <c r="BW23" s="1"/>
  <c r="BY23" s="1"/>
  <c r="BX25"/>
  <c r="CR28"/>
  <c r="CS29" s="1"/>
  <c r="BV27"/>
  <c r="BW27" s="1"/>
  <c r="CQ36"/>
  <c r="CN21"/>
  <c r="CQ21"/>
  <c r="CR21"/>
  <c r="BY31" i="27"/>
  <c r="CN35"/>
  <c r="CR38"/>
  <c r="BV24"/>
  <c r="BW24" s="1"/>
  <c r="BX24" s="1"/>
  <c r="CN22"/>
  <c r="CM29"/>
  <c r="CQ40"/>
  <c r="CQ20" i="28" s="1"/>
  <c r="CR40" i="27"/>
  <c r="CR20" i="28" s="1"/>
  <c r="CN30" i="27"/>
  <c r="CL40"/>
  <c r="CL20" i="28" s="1"/>
  <c r="CM38" i="27"/>
  <c r="CN33"/>
  <c r="CR30"/>
  <c r="BV22"/>
  <c r="BW22" s="1"/>
  <c r="BX22" s="1"/>
  <c r="CN21"/>
  <c r="BY32"/>
  <c r="BV27"/>
  <c r="BW27" s="1"/>
  <c r="BY28" s="1"/>
  <c r="CQ26"/>
  <c r="CA20" i="28"/>
  <c r="CG40" i="27"/>
  <c r="CR24"/>
  <c r="CQ24"/>
  <c r="CM23"/>
  <c r="CQ23"/>
  <c r="CC20" i="28"/>
  <c r="CI40" i="27"/>
  <c r="CI20" i="28" s="1"/>
  <c r="CN37" i="27"/>
  <c r="CN26"/>
  <c r="CR29"/>
  <c r="CQ29"/>
  <c r="BX35"/>
  <c r="BY35"/>
  <c r="CD20" i="28"/>
  <c r="CJ40" i="27"/>
  <c r="CB20" i="28"/>
  <c r="CH40" i="27"/>
  <c r="CH20" i="28" s="1"/>
  <c r="CN29" i="27"/>
  <c r="CQ25" i="26"/>
  <c r="CR25"/>
  <c r="BV28"/>
  <c r="BW28" s="1"/>
  <c r="CN39"/>
  <c r="CM30"/>
  <c r="CR38"/>
  <c r="BW40"/>
  <c r="BW20" i="27" s="1"/>
  <c r="BY21" s="1"/>
  <c r="CQ28" i="26"/>
  <c r="CR28"/>
  <c r="CR33"/>
  <c r="CS33" s="1"/>
  <c r="CR30"/>
  <c r="CQ30"/>
  <c r="CM25"/>
  <c r="CM39"/>
  <c r="CN33"/>
  <c r="CN30"/>
  <c r="CN38"/>
  <c r="BV21"/>
  <c r="BW21" s="1"/>
  <c r="BY22" s="1"/>
  <c r="CR32" i="25"/>
  <c r="CQ32"/>
  <c r="CH40"/>
  <c r="CH20" i="26" s="1"/>
  <c r="CB20"/>
  <c r="BY34" i="25"/>
  <c r="BX34"/>
  <c r="CV34"/>
  <c r="CQ24"/>
  <c r="CQ26"/>
  <c r="CM34"/>
  <c r="CG40"/>
  <c r="CA20" i="26"/>
  <c r="CU34" i="25"/>
  <c r="BV24"/>
  <c r="BW24" s="1"/>
  <c r="BY25" s="1"/>
  <c r="CF20" i="26"/>
  <c r="CL40" i="25"/>
  <c r="CL20" i="26" s="1"/>
  <c r="CR39" i="25"/>
  <c r="CQ39"/>
  <c r="BY29"/>
  <c r="CC20" i="26"/>
  <c r="CI40" i="25"/>
  <c r="CI20" i="26" s="1"/>
  <c r="CE20"/>
  <c r="CK40" i="25"/>
  <c r="BV37"/>
  <c r="BW37" s="1"/>
  <c r="BY38" s="1"/>
  <c r="CN32"/>
  <c r="BV21"/>
  <c r="BW21" s="1"/>
  <c r="BY27" i="24"/>
  <c r="BX27"/>
  <c r="CQ34"/>
  <c r="CR34"/>
  <c r="CR26"/>
  <c r="CQ26"/>
  <c r="BV38"/>
  <c r="BW38" s="1"/>
  <c r="BX39" s="1"/>
  <c r="BV32"/>
  <c r="BW32" s="1"/>
  <c r="BX32" s="1"/>
  <c r="CS40"/>
  <c r="CN33"/>
  <c r="BT40"/>
  <c r="BQ20" i="25"/>
  <c r="CR29" i="24"/>
  <c r="CQ29"/>
  <c r="CM36"/>
  <c r="CM37"/>
  <c r="BV30"/>
  <c r="BW30" s="1"/>
  <c r="BY30" s="1"/>
  <c r="CQ40" i="23"/>
  <c r="CQ20" i="24" s="1"/>
  <c r="CO20"/>
  <c r="CR40" i="23"/>
  <c r="CR20" i="24" s="1"/>
  <c r="BV22" i="23"/>
  <c r="BW22" s="1"/>
  <c r="CN34"/>
  <c r="CF20" i="24"/>
  <c r="CL40" i="23"/>
  <c r="CL20" i="24" s="1"/>
  <c r="CK40" i="23"/>
  <c r="CK20" i="24" s="1"/>
  <c r="CE20"/>
  <c r="CC20"/>
  <c r="CI40" i="23"/>
  <c r="CI20" i="24" s="1"/>
  <c r="CR29" i="23"/>
  <c r="CQ29"/>
  <c r="CQ31"/>
  <c r="CQ39"/>
  <c r="CR39"/>
  <c r="CA20" i="24"/>
  <c r="CG40" i="23"/>
  <c r="CB20" i="24"/>
  <c r="CH40" i="23"/>
  <c r="CH20" i="24" s="1"/>
  <c r="CN39" i="23"/>
  <c r="CQ36"/>
  <c r="CS37" s="1"/>
  <c r="BV39"/>
  <c r="BW39" s="1"/>
  <c r="CM36"/>
  <c r="CM22"/>
  <c r="CM26"/>
  <c r="BV27"/>
  <c r="BW27" s="1"/>
  <c r="BX28" s="1"/>
  <c r="CR24"/>
  <c r="CR34"/>
  <c r="CQ34"/>
  <c r="CJ20" i="24"/>
  <c r="CR26" i="23"/>
  <c r="CQ26"/>
  <c r="BV25"/>
  <c r="BW25" s="1"/>
  <c r="BY29"/>
  <c r="BT40"/>
  <c r="BT20" i="24" s="1"/>
  <c r="CN21" i="23"/>
  <c r="CN40" i="20"/>
  <c r="CN20" i="21" s="1"/>
  <c r="CR34"/>
  <c r="CQ34"/>
  <c r="CR36"/>
  <c r="CQ36"/>
  <c r="BR20" i="23"/>
  <c r="BU40" i="21"/>
  <c r="CR33"/>
  <c r="CN24"/>
  <c r="CM39"/>
  <c r="CM37"/>
  <c r="CQ39"/>
  <c r="CR39"/>
  <c r="CQ32"/>
  <c r="CS32" s="1"/>
  <c r="CU32" s="1"/>
  <c r="CR30"/>
  <c r="CQ30"/>
  <c r="CR37"/>
  <c r="CQ37"/>
  <c r="CM33"/>
  <c r="CN31"/>
  <c r="CM35"/>
  <c r="CR38"/>
  <c r="CQ38"/>
  <c r="CR28"/>
  <c r="CQ28"/>
  <c r="CN38"/>
  <c r="CM38"/>
  <c r="CR31" i="20"/>
  <c r="CQ31"/>
  <c r="CN24"/>
  <c r="CN29"/>
  <c r="BX30"/>
  <c r="CM31"/>
  <c r="CN36"/>
  <c r="CR33"/>
  <c r="CN34"/>
  <c r="BX36"/>
  <c r="CR38"/>
  <c r="CQ26"/>
  <c r="CQ29"/>
  <c r="CR29"/>
  <c r="CM21"/>
  <c r="CQ21"/>
  <c r="BR20"/>
  <c r="BU40" i="19"/>
  <c r="BU20" i="20" s="1"/>
  <c r="CR40" i="19"/>
  <c r="CR20" i="20" s="1"/>
  <c r="CE20"/>
  <c r="BS40" i="19"/>
  <c r="BP20" i="20"/>
  <c r="CO20"/>
  <c r="BY32" i="19"/>
  <c r="CF20" i="20"/>
  <c r="CL40" i="19"/>
  <c r="CC20" i="20"/>
  <c r="CI40" i="19"/>
  <c r="BX27"/>
  <c r="BV35"/>
  <c r="BW35" s="1"/>
  <c r="BY27"/>
  <c r="CR39"/>
  <c r="CS39" s="1"/>
  <c r="CN23"/>
  <c r="CM29"/>
  <c r="CM35"/>
  <c r="CR21"/>
  <c r="CS22" s="1"/>
  <c r="CQ36" i="11"/>
  <c r="CR36"/>
  <c r="CQ38"/>
  <c r="CM37"/>
  <c r="CM35"/>
  <c r="CR37"/>
  <c r="CN34"/>
  <c r="BV30"/>
  <c r="BW30" s="1"/>
  <c r="BY30" s="1"/>
  <c r="CS40"/>
  <c r="CS20" i="19" s="1"/>
  <c r="CS31" i="11"/>
  <c r="CM22"/>
  <c r="CQ26"/>
  <c r="BY34"/>
  <c r="CS29"/>
  <c r="CN23"/>
  <c r="CM32"/>
  <c r="CQ35"/>
  <c r="BV24"/>
  <c r="BW24" s="1"/>
  <c r="BX24" s="1"/>
  <c r="CN21"/>
  <c r="CP21" s="1"/>
  <c r="CR21" s="1"/>
  <c r="CR35" i="1"/>
  <c r="CQ35"/>
  <c r="CN38"/>
  <c r="BV26"/>
  <c r="BW26" s="1"/>
  <c r="CQ27"/>
  <c r="CM37"/>
  <c r="BV25"/>
  <c r="BW25" s="1"/>
  <c r="BX30"/>
  <c r="CQ23"/>
  <c r="BY37" i="11"/>
  <c r="CM30"/>
  <c r="CN37"/>
  <c r="CQ32"/>
  <c r="CN35"/>
  <c r="CQ27"/>
  <c r="CN39"/>
  <c r="CN33"/>
  <c r="BV22"/>
  <c r="BW22" s="1"/>
  <c r="CR35"/>
  <c r="CS30"/>
  <c r="CM34" i="1"/>
  <c r="CQ21"/>
  <c r="CR21" s="1"/>
  <c r="CM29"/>
  <c r="CN37"/>
  <c r="BV32"/>
  <c r="BW32" s="1"/>
  <c r="BY32" s="1"/>
  <c r="CM23"/>
  <c r="CN31"/>
  <c r="V37" i="24"/>
  <c r="T15" i="1"/>
  <c r="L36" i="27"/>
  <c r="L22" i="28"/>
  <c r="L33" i="27"/>
  <c r="L39" i="21"/>
  <c r="L31" i="27"/>
  <c r="L29" i="21"/>
  <c r="V27" i="23"/>
  <c r="V29" i="21"/>
  <c r="L27"/>
  <c r="L26" i="27"/>
  <c r="V39" i="21"/>
  <c r="N39" s="1"/>
  <c r="P39" s="1"/>
  <c r="L23" i="27"/>
  <c r="L37" i="24"/>
  <c r="L25" i="27"/>
  <c r="V40" i="28"/>
  <c r="L32" i="27"/>
  <c r="L35" i="24"/>
  <c r="V39"/>
  <c r="L22"/>
  <c r="L37" i="27"/>
  <c r="L22"/>
  <c r="V27" i="24"/>
  <c r="V26"/>
  <c r="L35" i="21"/>
  <c r="L25"/>
  <c r="L39" i="27"/>
  <c r="L29" i="24"/>
  <c r="V33"/>
  <c r="L31"/>
  <c r="V27" i="21"/>
  <c r="N27" s="1"/>
  <c r="P27" s="1"/>
  <c r="L32"/>
  <c r="L21" i="24"/>
  <c r="L38" i="27"/>
  <c r="V22" i="24"/>
  <c r="V21" i="27"/>
  <c r="V28" i="24"/>
  <c r="L24"/>
  <c r="L38"/>
  <c r="L33"/>
  <c r="V30"/>
  <c r="L35" i="27"/>
  <c r="L24"/>
  <c r="V24" i="24"/>
  <c r="L31" i="21"/>
  <c r="L21" i="27"/>
  <c r="L30" i="24"/>
  <c r="V35"/>
  <c r="L23" i="21"/>
  <c r="L31" i="28"/>
  <c r="V38" i="24"/>
  <c r="L34" i="27"/>
  <c r="L30"/>
  <c r="V25" i="24"/>
  <c r="L36" i="21"/>
  <c r="L27" i="27"/>
  <c r="L40"/>
  <c r="S41" i="1"/>
  <c r="L25" i="24"/>
  <c r="V40"/>
  <c r="L28"/>
  <c r="L26"/>
  <c r="L37" i="21"/>
  <c r="M17" i="24"/>
  <c r="L30" i="21"/>
  <c r="L36" i="24"/>
  <c r="M17" i="21"/>
  <c r="V23" i="24"/>
  <c r="L33" i="21"/>
  <c r="V21" i="24"/>
  <c r="V23" i="21"/>
  <c r="N23" s="1"/>
  <c r="P23" s="1"/>
  <c r="L34" i="19"/>
  <c r="V25" i="23"/>
  <c r="L39" i="24"/>
  <c r="V22" i="21"/>
  <c r="V32" i="23"/>
  <c r="V22" i="19"/>
  <c r="L38" i="21"/>
  <c r="L26"/>
  <c r="V34" i="24"/>
  <c r="L40" i="21"/>
  <c r="L32" i="24"/>
  <c r="V32" i="21"/>
  <c r="L28"/>
  <c r="L27" i="24"/>
  <c r="V30" i="21"/>
  <c r="N30" s="1"/>
  <c r="P30" s="1"/>
  <c r="V37"/>
  <c r="N37" s="1"/>
  <c r="P37" s="1"/>
  <c r="L34" i="24"/>
  <c r="V31"/>
  <c r="V29"/>
  <c r="BT40" i="1"/>
  <c r="BV40" s="1"/>
  <c r="CM28"/>
  <c r="BV35"/>
  <c r="BW35" s="1"/>
  <c r="BX35" s="1"/>
  <c r="CK40"/>
  <c r="CK20" i="11" s="1"/>
  <c r="CN30" i="1"/>
  <c r="CM36"/>
  <c r="CN21"/>
  <c r="CM39"/>
  <c r="CO39" s="1"/>
  <c r="CN39"/>
  <c r="CP39" s="1"/>
  <c r="CR26"/>
  <c r="CQ26"/>
  <c r="CR37"/>
  <c r="CQ37"/>
  <c r="BV39"/>
  <c r="BW39" s="1"/>
  <c r="CR29"/>
  <c r="CQ29"/>
  <c r="BY28"/>
  <c r="BY30"/>
  <c r="BV24"/>
  <c r="BW24" s="1"/>
  <c r="BR20" i="11"/>
  <c r="CM22" i="1"/>
  <c r="V27" i="28"/>
  <c r="L38"/>
  <c r="L35"/>
  <c r="V29"/>
  <c r="M17"/>
  <c r="V35"/>
  <c r="V39"/>
  <c r="L36"/>
  <c r="L33"/>
  <c r="L24"/>
  <c r="L25"/>
  <c r="V24"/>
  <c r="L37"/>
  <c r="V32"/>
  <c r="L28"/>
  <c r="L30"/>
  <c r="L32"/>
  <c r="V33"/>
  <c r="L40"/>
  <c r="L34"/>
  <c r="L23"/>
  <c r="V30"/>
  <c r="L29"/>
  <c r="L27"/>
  <c r="L26"/>
  <c r="L39"/>
  <c r="L21" i="23"/>
  <c r="V39"/>
  <c r="L28"/>
  <c r="L22"/>
  <c r="L36"/>
  <c r="V23"/>
  <c r="L26"/>
  <c r="L22" i="21"/>
  <c r="L24"/>
  <c r="V35"/>
  <c r="N35" s="1"/>
  <c r="P35" s="1"/>
  <c r="V26"/>
  <c r="V40"/>
  <c r="V34"/>
  <c r="N34" s="1"/>
  <c r="P34" s="1"/>
  <c r="V33"/>
  <c r="V28"/>
  <c r="N28" s="1"/>
  <c r="P28" s="1"/>
  <c r="V36"/>
  <c r="N36" s="1"/>
  <c r="P36" s="1"/>
  <c r="V38"/>
  <c r="N38" s="1"/>
  <c r="P38" s="1"/>
  <c r="V25"/>
  <c r="N25" s="1"/>
  <c r="P25" s="1"/>
  <c r="V21"/>
  <c r="V31"/>
  <c r="N31" s="1"/>
  <c r="P31" s="1"/>
  <c r="V24"/>
  <c r="L31" i="19"/>
  <c r="L28"/>
  <c r="L26" i="11"/>
  <c r="M17" i="23"/>
  <c r="V40"/>
  <c r="V26"/>
  <c r="N26" s="1"/>
  <c r="P26" s="1"/>
  <c r="V40" i="19"/>
  <c r="L35" i="23"/>
  <c r="V31" i="28"/>
  <c r="L38" i="23"/>
  <c r="V40" i="27"/>
  <c r="L27" i="23"/>
  <c r="L29"/>
  <c r="L23" i="19"/>
  <c r="V21" i="23"/>
  <c r="L23" i="24"/>
  <c r="L40"/>
  <c r="L32" i="19"/>
  <c r="V34" i="28"/>
  <c r="V37"/>
  <c r="V22" i="23"/>
  <c r="V21" i="28"/>
  <c r="V22"/>
  <c r="V29" i="19"/>
  <c r="V34"/>
  <c r="L31" i="23"/>
  <c r="V28" i="27"/>
  <c r="V23" i="28"/>
  <c r="V36"/>
  <c r="V26"/>
  <c r="V25"/>
  <c r="L30" i="23"/>
  <c r="V28" i="28"/>
  <c r="V38"/>
  <c r="V37" i="27"/>
  <c r="L25" i="23"/>
  <c r="L23"/>
  <c r="V29"/>
  <c r="L33" i="19"/>
  <c r="L24"/>
  <c r="M17"/>
  <c r="V35" i="23"/>
  <c r="N35" s="1"/>
  <c r="P35" s="1"/>
  <c r="V33" i="19"/>
  <c r="V39"/>
  <c r="V24"/>
  <c r="V38"/>
  <c r="V31"/>
  <c r="V30"/>
  <c r="V23"/>
  <c r="V28"/>
  <c r="V35" i="27"/>
  <c r="V39"/>
  <c r="V24"/>
  <c r="V38"/>
  <c r="V31"/>
  <c r="V32"/>
  <c r="V23"/>
  <c r="V22"/>
  <c r="V26"/>
  <c r="V36"/>
  <c r="V34"/>
  <c r="V27"/>
  <c r="V30"/>
  <c r="V33"/>
  <c r="L33" i="23"/>
  <c r="L24"/>
  <c r="V32" i="19"/>
  <c r="L35"/>
  <c r="L34" i="23"/>
  <c r="V38"/>
  <c r="N38" s="1"/>
  <c r="P38" s="1"/>
  <c r="V24"/>
  <c r="V37"/>
  <c r="N37" s="1"/>
  <c r="P37" s="1"/>
  <c r="V21" i="19"/>
  <c r="L27"/>
  <c r="V29" i="27"/>
  <c r="L32" i="23"/>
  <c r="V37" i="19"/>
  <c r="V36"/>
  <c r="L38"/>
  <c r="L21"/>
  <c r="L25"/>
  <c r="L36"/>
  <c r="L29"/>
  <c r="L39"/>
  <c r="L26"/>
  <c r="V33" i="23"/>
  <c r="V28"/>
  <c r="L37"/>
  <c r="V31"/>
  <c r="N31" s="1"/>
  <c r="P31" s="1"/>
  <c r="V27" i="19"/>
  <c r="V35"/>
  <c r="L22"/>
  <c r="L37"/>
  <c r="V25"/>
  <c r="L40" i="23"/>
  <c r="V25" i="27"/>
  <c r="L39" i="23"/>
  <c r="V30"/>
  <c r="L30" i="19"/>
  <c r="V26"/>
  <c r="L40"/>
  <c r="V34" i="23"/>
  <c r="N34" s="1"/>
  <c r="P34" s="1"/>
  <c r="V36"/>
  <c r="N36" s="1"/>
  <c r="P36" s="1"/>
  <c r="BY31" i="1"/>
  <c r="BX31"/>
  <c r="CR30"/>
  <c r="BV22"/>
  <c r="BW22" s="1"/>
  <c r="BY23" s="1"/>
  <c r="V41"/>
  <c r="CQ28"/>
  <c r="CM40" i="28"/>
  <c r="BV21" i="1"/>
  <c r="BW21" s="1"/>
  <c r="BY21" s="1"/>
  <c r="BX23" i="27"/>
  <c r="BY22"/>
  <c r="BY23"/>
  <c r="BX36"/>
  <c r="BY36"/>
  <c r="BX36" i="23"/>
  <c r="BY36"/>
  <c r="BQ20" i="28"/>
  <c r="BT40" i="27"/>
  <c r="BT20" i="28" s="1"/>
  <c r="CI40" i="26"/>
  <c r="CC20" i="27"/>
  <c r="CP20"/>
  <c r="CR40" i="26"/>
  <c r="CR20" i="27" s="1"/>
  <c r="CQ40" i="26"/>
  <c r="BY38" i="27"/>
  <c r="BY37"/>
  <c r="BX37"/>
  <c r="BY30" i="28"/>
  <c r="BX30"/>
  <c r="BY36" i="20"/>
  <c r="BX37"/>
  <c r="BY22" i="24"/>
  <c r="BX23"/>
  <c r="BX22"/>
  <c r="BY23"/>
  <c r="BY33"/>
  <c r="CR39" i="27"/>
  <c r="CQ39"/>
  <c r="CQ37"/>
  <c r="CR37"/>
  <c r="CQ35"/>
  <c r="CR35"/>
  <c r="CQ32" i="28"/>
  <c r="CR32"/>
  <c r="BT40" i="25"/>
  <c r="BT20" i="26" s="1"/>
  <c r="BQ20"/>
  <c r="BY34" i="24"/>
  <c r="BY35"/>
  <c r="BX34"/>
  <c r="BX35"/>
  <c r="BX23" i="26"/>
  <c r="BY30"/>
  <c r="BX30"/>
  <c r="BX26" i="25"/>
  <c r="BY26"/>
  <c r="BY27"/>
  <c r="CR20" i="23"/>
  <c r="BY29" i="19"/>
  <c r="BX29"/>
  <c r="BX28"/>
  <c r="BY24" i="27"/>
  <c r="BY25"/>
  <c r="BX25"/>
  <c r="CR21"/>
  <c r="CQ21"/>
  <c r="CQ39" i="26"/>
  <c r="CR39"/>
  <c r="CR35"/>
  <c r="CQ35"/>
  <c r="CR21"/>
  <c r="CQ21"/>
  <c r="CR27" i="25"/>
  <c r="CQ27"/>
  <c r="CR37" i="24"/>
  <c r="CQ37"/>
  <c r="CQ33"/>
  <c r="CR33"/>
  <c r="CQ31"/>
  <c r="CR31"/>
  <c r="BY31"/>
  <c r="CQ27"/>
  <c r="CR27"/>
  <c r="CQ24"/>
  <c r="CR24"/>
  <c r="CQ23"/>
  <c r="CR23"/>
  <c r="CR38" i="23"/>
  <c r="CQ38"/>
  <c r="BX37"/>
  <c r="CR35"/>
  <c r="CQ35"/>
  <c r="CQ22" i="21"/>
  <c r="CR22"/>
  <c r="CR37" i="19"/>
  <c r="CQ37"/>
  <c r="CQ29"/>
  <c r="CR29"/>
  <c r="CQ27"/>
  <c r="CR27"/>
  <c r="CR25"/>
  <c r="CQ25"/>
  <c r="CQ25" i="11"/>
  <c r="CR25"/>
  <c r="CQ23"/>
  <c r="CR23"/>
  <c r="CB20"/>
  <c r="CH40" i="1"/>
  <c r="CH20" i="11" s="1"/>
  <c r="CA20"/>
  <c r="CG40" i="1"/>
  <c r="CR36"/>
  <c r="CQ36"/>
  <c r="CQ34"/>
  <c r="CR34"/>
  <c r="CQ32"/>
  <c r="CR32"/>
  <c r="CR40" i="28"/>
  <c r="CQ40"/>
  <c r="CR23"/>
  <c r="CQ23"/>
  <c r="BP20" i="26"/>
  <c r="BS40" i="25"/>
  <c r="BY26" i="28"/>
  <c r="BX26"/>
  <c r="CN40" i="26"/>
  <c r="CN20" i="27" s="1"/>
  <c r="CJ20"/>
  <c r="BX29" i="25"/>
  <c r="BX31" i="19"/>
  <c r="BY30"/>
  <c r="BY37" i="23"/>
  <c r="BY29" i="1"/>
  <c r="BY31" i="19"/>
  <c r="CS34" i="20"/>
  <c r="CM24" i="25"/>
  <c r="CN36"/>
  <c r="CN22" i="21"/>
  <c r="CN39" i="19"/>
  <c r="CN38" i="11"/>
  <c r="CR36" i="28"/>
  <c r="CM34"/>
  <c r="BX30" i="25"/>
  <c r="BX36"/>
  <c r="BY36"/>
  <c r="CR33" i="27"/>
  <c r="CQ33"/>
  <c r="CR31"/>
  <c r="CQ31"/>
  <c r="CQ27"/>
  <c r="CR27"/>
  <c r="CQ29" i="26"/>
  <c r="CR29"/>
  <c r="CR30" i="25"/>
  <c r="CQ30"/>
  <c r="CR24" i="28"/>
  <c r="CQ24"/>
  <c r="BR20"/>
  <c r="BU40" i="27"/>
  <c r="BU20" i="28" s="1"/>
  <c r="BS40" i="27"/>
  <c r="BP20" i="28"/>
  <c r="BR20" i="24"/>
  <c r="BU40" i="23"/>
  <c r="BU20" i="24" s="1"/>
  <c r="BR20" i="21"/>
  <c r="BU40" i="20"/>
  <c r="BU20" i="21" s="1"/>
  <c r="BR20" i="19"/>
  <c r="BU40" i="11"/>
  <c r="CR22" i="27"/>
  <c r="CQ22"/>
  <c r="CR37" i="26"/>
  <c r="CQ37"/>
  <c r="CQ22" i="25"/>
  <c r="CR22"/>
  <c r="CR35" i="24"/>
  <c r="CQ35"/>
  <c r="CR22" i="23"/>
  <c r="CQ22"/>
  <c r="CQ24" i="21"/>
  <c r="CR24"/>
  <c r="CQ35" i="19"/>
  <c r="CR35"/>
  <c r="CR33"/>
  <c r="CQ33"/>
  <c r="CR23"/>
  <c r="CQ23"/>
  <c r="CQ33" i="11"/>
  <c r="CR33"/>
  <c r="CF20"/>
  <c r="CL40" i="1"/>
  <c r="CL20" i="11" s="1"/>
  <c r="CQ38" i="1"/>
  <c r="CR38"/>
  <c r="CQ25"/>
  <c r="CR25"/>
  <c r="BR20" i="26"/>
  <c r="BU40" i="25"/>
  <c r="BU20" i="26" s="1"/>
  <c r="BX39" i="25"/>
  <c r="CU26" i="28"/>
  <c r="BX29" i="1"/>
  <c r="CS28" i="11"/>
  <c r="CU28" s="1"/>
  <c r="BV33" i="28"/>
  <c r="BW33" s="1"/>
  <c r="BV33" i="27"/>
  <c r="BW33" s="1"/>
  <c r="CN23"/>
  <c r="BV38" i="26"/>
  <c r="BW38" s="1"/>
  <c r="BV36"/>
  <c r="BW36" s="1"/>
  <c r="CN35"/>
  <c r="BV34"/>
  <c r="BW34" s="1"/>
  <c r="CM22" i="25"/>
  <c r="CM39" i="24"/>
  <c r="BV36"/>
  <c r="BW36" s="1"/>
  <c r="CM31"/>
  <c r="BV28"/>
  <c r="BW28" s="1"/>
  <c r="BV25"/>
  <c r="BW25" s="1"/>
  <c r="BX26" s="1"/>
  <c r="CM35" i="23"/>
  <c r="BV33"/>
  <c r="BW33" s="1"/>
  <c r="BX34" s="1"/>
  <c r="BV39" i="21"/>
  <c r="BW39" s="1"/>
  <c r="BV37"/>
  <c r="BW37" s="1"/>
  <c r="BV35"/>
  <c r="BW35" s="1"/>
  <c r="BV31"/>
  <c r="BW31" s="1"/>
  <c r="BV21"/>
  <c r="BW21" s="1"/>
  <c r="CN37" i="19"/>
  <c r="CM37"/>
  <c r="CN35"/>
  <c r="CM33"/>
  <c r="BV26" i="11"/>
  <c r="BW26" s="1"/>
  <c r="BV37" i="1"/>
  <c r="BW37" s="1"/>
  <c r="BV37" i="28"/>
  <c r="BW37" s="1"/>
  <c r="BX37" s="1"/>
  <c r="CM36"/>
  <c r="CN34"/>
  <c r="CV35" s="1"/>
  <c r="CN33"/>
  <c r="CR36" i="25"/>
  <c r="BY28" i="23"/>
  <c r="BT40" i="20"/>
  <c r="BQ20" i="21"/>
  <c r="BX34" i="20"/>
  <c r="BY34"/>
  <c r="BX35"/>
  <c r="BY33"/>
  <c r="BY35"/>
  <c r="BY22" i="19"/>
  <c r="CT29" i="11"/>
  <c r="BX29"/>
  <c r="BY29"/>
  <c r="BY28"/>
  <c r="BY38"/>
  <c r="BX38"/>
  <c r="BX39"/>
  <c r="BY39"/>
  <c r="CI20" i="19"/>
  <c r="BX28" i="1"/>
  <c r="BY25" i="26"/>
  <c r="BX26"/>
  <c r="BX25"/>
  <c r="BY26"/>
  <c r="CS26" i="27"/>
  <c r="BY24" i="21"/>
  <c r="BX24"/>
  <c r="CS28" i="20"/>
  <c r="BX25" i="23"/>
  <c r="BY25"/>
  <c r="BY27" i="26"/>
  <c r="BX27"/>
  <c r="BX35" i="23"/>
  <c r="BY35"/>
  <c r="CV24" i="26"/>
  <c r="BY22" i="28"/>
  <c r="CS35" i="20"/>
  <c r="BX22" i="23"/>
  <c r="BX25" i="20"/>
  <c r="BY25" i="21"/>
  <c r="CM40"/>
  <c r="CM20" i="23" s="1"/>
  <c r="BX33" i="26"/>
  <c r="BY33"/>
  <c r="BX32"/>
  <c r="CS22" i="24"/>
  <c r="BX31" i="25"/>
  <c r="BX26" i="20"/>
  <c r="BY26"/>
  <c r="BY39" i="26"/>
  <c r="BX39"/>
  <c r="BY24" i="24"/>
  <c r="BX24"/>
  <c r="CS27" i="21"/>
  <c r="CS35" i="25"/>
  <c r="CQ20" i="21"/>
  <c r="CU39" i="19"/>
  <c r="CW39"/>
  <c r="CW23" i="26"/>
  <c r="CU23"/>
  <c r="CT23"/>
  <c r="CV23"/>
  <c r="BY36" i="28"/>
  <c r="BX36"/>
  <c r="BX37" i="11"/>
  <c r="BY25" i="20"/>
  <c r="BX25" i="21"/>
  <c r="BY29" i="28"/>
  <c r="BX28"/>
  <c r="BX29"/>
  <c r="BY28" i="21"/>
  <c r="BY29"/>
  <c r="BX28"/>
  <c r="L24" i="20"/>
  <c r="L34"/>
  <c r="L25"/>
  <c r="L26"/>
  <c r="L22"/>
  <c r="L40"/>
  <c r="L30"/>
  <c r="L36"/>
  <c r="L23"/>
  <c r="L39"/>
  <c r="L31"/>
  <c r="L35"/>
  <c r="L37"/>
  <c r="L29"/>
  <c r="L38"/>
  <c r="L28"/>
  <c r="L21"/>
  <c r="M17"/>
  <c r="L33"/>
  <c r="L32"/>
  <c r="L27"/>
  <c r="V30"/>
  <c r="N30" s="1"/>
  <c r="P30" s="1"/>
  <c r="V38"/>
  <c r="N38" s="1"/>
  <c r="P38" s="1"/>
  <c r="V25"/>
  <c r="N25" s="1"/>
  <c r="P25" s="1"/>
  <c r="V27"/>
  <c r="V22"/>
  <c r="V24"/>
  <c r="N24" s="1"/>
  <c r="P24" s="1"/>
  <c r="V32"/>
  <c r="N32" s="1"/>
  <c r="P32" s="1"/>
  <c r="V37"/>
  <c r="N37" s="1"/>
  <c r="P37" s="1"/>
  <c r="V39"/>
  <c r="N39" s="1"/>
  <c r="P39" s="1"/>
  <c r="V21"/>
  <c r="V26"/>
  <c r="N26" s="1"/>
  <c r="P26" s="1"/>
  <c r="V33"/>
  <c r="N33" s="1"/>
  <c r="P33" s="1"/>
  <c r="V40"/>
  <c r="V28"/>
  <c r="V36"/>
  <c r="V31"/>
  <c r="N31" s="1"/>
  <c r="P31" s="1"/>
  <c r="V34"/>
  <c r="N34" s="1"/>
  <c r="P34" s="1"/>
  <c r="V35"/>
  <c r="N35" s="1"/>
  <c r="P35" s="1"/>
  <c r="V23"/>
  <c r="N23" s="1"/>
  <c r="P23" s="1"/>
  <c r="V29"/>
  <c r="S41" i="25"/>
  <c r="S41" i="28"/>
  <c r="S41" i="26"/>
  <c r="V33" i="11"/>
  <c r="V25"/>
  <c r="L30"/>
  <c r="L27"/>
  <c r="M17"/>
  <c r="L35"/>
  <c r="L29"/>
  <c r="S41" i="20"/>
  <c r="S41" i="19"/>
  <c r="S41" i="11"/>
  <c r="S41" i="21"/>
  <c r="L22" i="11"/>
  <c r="L36"/>
  <c r="L39"/>
  <c r="L37"/>
  <c r="L28"/>
  <c r="V34"/>
  <c r="V30"/>
  <c r="V22"/>
  <c r="V21"/>
  <c r="V32"/>
  <c r="V24"/>
  <c r="V39"/>
  <c r="V31"/>
  <c r="V23"/>
  <c r="L38"/>
  <c r="L23"/>
  <c r="L40"/>
  <c r="L25"/>
  <c r="L24"/>
  <c r="V29"/>
  <c r="V38"/>
  <c r="V37"/>
  <c r="V36"/>
  <c r="V27"/>
  <c r="V28"/>
  <c r="V35"/>
  <c r="V26"/>
  <c r="V40"/>
  <c r="L34"/>
  <c r="L31"/>
  <c r="L33"/>
  <c r="L21"/>
  <c r="L32"/>
  <c r="S41" i="27"/>
  <c r="CW38" i="28" l="1"/>
  <c r="CU38"/>
  <c r="BY32" i="26"/>
  <c r="CV26" i="28"/>
  <c r="CV39" i="19"/>
  <c r="BX33" i="24"/>
  <c r="CT39" i="19"/>
  <c r="CT26" i="28"/>
  <c r="CS24" i="25"/>
  <c r="BY31" i="26"/>
  <c r="BX23" i="23"/>
  <c r="BY29" i="20"/>
  <c r="BX39" i="19"/>
  <c r="CN40" i="11"/>
  <c r="CN20" i="19" s="1"/>
  <c r="BY39"/>
  <c r="BY23" i="23"/>
  <c r="CS23" i="24"/>
  <c r="CV23" s="1"/>
  <c r="BY32"/>
  <c r="BX26" i="23"/>
  <c r="BX24"/>
  <c r="BX38" i="19"/>
  <c r="BY26" i="23"/>
  <c r="BX24" i="25"/>
  <c r="BY24"/>
  <c r="CU39" i="28"/>
  <c r="CV29" i="11"/>
  <c r="CS28" i="21"/>
  <c r="BY22" i="25"/>
  <c r="BX31" i="27"/>
  <c r="BX23" i="25"/>
  <c r="BX33" i="11"/>
  <c r="BX35" i="25"/>
  <c r="BX28"/>
  <c r="BX27"/>
  <c r="BX34" i="1"/>
  <c r="BY37" i="19"/>
  <c r="CW35" i="28"/>
  <c r="BY35" i="1"/>
  <c r="BX25" i="25"/>
  <c r="BY27" i="23"/>
  <c r="BY32" i="11"/>
  <c r="BY22" i="23"/>
  <c r="CS25"/>
  <c r="CV25" s="1"/>
  <c r="BY33" i="25"/>
  <c r="BX31" i="28"/>
  <c r="BX38" i="23"/>
  <c r="CT35" i="28"/>
  <c r="BX32" i="25"/>
  <c r="BX23" i="28"/>
  <c r="BX25" i="19"/>
  <c r="BX32" i="11"/>
  <c r="CS22" i="20"/>
  <c r="CM40" i="11"/>
  <c r="CM20" i="19" s="1"/>
  <c r="BX35"/>
  <c r="CS39" i="11"/>
  <c r="BY34" i="19"/>
  <c r="CS21" i="23"/>
  <c r="CU21" s="1"/>
  <c r="CS21" i="21"/>
  <c r="CW21" s="1"/>
  <c r="CS24" i="1"/>
  <c r="CW24" s="1"/>
  <c r="BX25"/>
  <c r="BX22" i="20"/>
  <c r="CS23" i="1"/>
  <c r="CU23" s="1"/>
  <c r="CT36" i="20"/>
  <c r="CW36"/>
  <c r="BX32"/>
  <c r="CT28" i="23"/>
  <c r="BX26" i="1"/>
  <c r="CS36" i="11"/>
  <c r="CU36" s="1"/>
  <c r="CV25" i="20"/>
  <c r="CU28" i="23"/>
  <c r="BX32"/>
  <c r="CS31" i="28"/>
  <c r="CV31" s="1"/>
  <c r="CS37" i="25"/>
  <c r="CS38"/>
  <c r="CS35" i="19"/>
  <c r="CV35" s="1"/>
  <c r="CV28" i="23"/>
  <c r="BY33" i="21"/>
  <c r="BX34" i="19"/>
  <c r="BX22" i="26"/>
  <c r="CS37" i="20"/>
  <c r="CV37" s="1"/>
  <c r="BX27"/>
  <c r="BY33" i="19"/>
  <c r="CH20" i="21"/>
  <c r="CM40" i="20"/>
  <c r="CM20" i="21" s="1"/>
  <c r="BX27" i="23"/>
  <c r="CX34" i="25"/>
  <c r="CT32" i="19"/>
  <c r="CW32"/>
  <c r="CU32"/>
  <c r="CU39" i="24"/>
  <c r="CV39"/>
  <c r="CW39"/>
  <c r="CS25" i="25"/>
  <c r="CS34" i="26"/>
  <c r="CU34" s="1"/>
  <c r="BX39" i="1"/>
  <c r="BX39" i="20"/>
  <c r="CS25" i="26"/>
  <c r="CT25" s="1"/>
  <c r="CS33" i="23"/>
  <c r="CT33" s="1"/>
  <c r="BY31" i="25"/>
  <c r="BY38" i="1"/>
  <c r="BY30" i="21"/>
  <c r="BY40" i="28"/>
  <c r="BX30" i="21"/>
  <c r="CS28" i="26"/>
  <c r="CV28" s="1"/>
  <c r="BY32" i="28"/>
  <c r="CS35" i="11"/>
  <c r="CT35" s="1"/>
  <c r="CS38"/>
  <c r="CT38" s="1"/>
  <c r="CV33" i="26"/>
  <c r="CV25" i="25"/>
  <c r="BX25" i="11"/>
  <c r="BX23" i="20"/>
  <c r="CV39" i="28"/>
  <c r="CS27" i="23"/>
  <c r="BX39" i="27"/>
  <c r="CV23" i="20"/>
  <c r="CW32" i="21"/>
  <c r="CS39" i="25"/>
  <c r="BX24" i="20"/>
  <c r="CV22" i="19"/>
  <c r="CS33" i="21"/>
  <c r="BY23" i="20"/>
  <c r="BY32" i="25"/>
  <c r="CV39" i="11"/>
  <c r="BX32" i="28"/>
  <c r="CS26" i="21"/>
  <c r="CV26" s="1"/>
  <c r="CW21" i="25"/>
  <c r="CS21" i="24"/>
  <c r="CW21" s="1"/>
  <c r="CQ21" i="11"/>
  <c r="CS22" s="1"/>
  <c r="CW22" s="1"/>
  <c r="BX24" i="19"/>
  <c r="BY24"/>
  <c r="V41" i="26"/>
  <c r="V41" i="25"/>
  <c r="BY27" i="1"/>
  <c r="CV31" i="11"/>
  <c r="CS21" i="19"/>
  <c r="CW21" s="1"/>
  <c r="BY36" i="11"/>
  <c r="BY35"/>
  <c r="BY22"/>
  <c r="BY24"/>
  <c r="BX36"/>
  <c r="BY25"/>
  <c r="CS37"/>
  <c r="CT37" s="1"/>
  <c r="CS32"/>
  <c r="CT32" s="1"/>
  <c r="CS27"/>
  <c r="CW27" s="1"/>
  <c r="CV31" i="19"/>
  <c r="CT31"/>
  <c r="CS24"/>
  <c r="CT24" s="1"/>
  <c r="BX32"/>
  <c r="CS38"/>
  <c r="CU38" s="1"/>
  <c r="BX33"/>
  <c r="CV32"/>
  <c r="BY28" i="20"/>
  <c r="CS30"/>
  <c r="CV30" s="1"/>
  <c r="CS24"/>
  <c r="CS33"/>
  <c r="CT33" s="1"/>
  <c r="BX29"/>
  <c r="BY31"/>
  <c r="BX31"/>
  <c r="CT23"/>
  <c r="CV36"/>
  <c r="CW25"/>
  <c r="CU36"/>
  <c r="BX28"/>
  <c r="CW23"/>
  <c r="CU23"/>
  <c r="CT25"/>
  <c r="CS29"/>
  <c r="CU29" s="1"/>
  <c r="CT28" i="21"/>
  <c r="CV28"/>
  <c r="BY34"/>
  <c r="BX33"/>
  <c r="CS29"/>
  <c r="CU29" s="1"/>
  <c r="CS37"/>
  <c r="CU37" s="1"/>
  <c r="CS39"/>
  <c r="CW33" i="23"/>
  <c r="CW27"/>
  <c r="CV27"/>
  <c r="CU27"/>
  <c r="CS38"/>
  <c r="CS40"/>
  <c r="CS23"/>
  <c r="CT25"/>
  <c r="BY39" i="24"/>
  <c r="BY38"/>
  <c r="CT39"/>
  <c r="BX38"/>
  <c r="BY26"/>
  <c r="BX25"/>
  <c r="BX22" i="25"/>
  <c r="CS40"/>
  <c r="CS20" i="26" s="1"/>
  <c r="BX38" i="25"/>
  <c r="BY37"/>
  <c r="CV24"/>
  <c r="CS26"/>
  <c r="CT26" s="1"/>
  <c r="CS32"/>
  <c r="CT32" s="1"/>
  <c r="CW27" i="26"/>
  <c r="CU27"/>
  <c r="CV27"/>
  <c r="CT27"/>
  <c r="CX27" s="1"/>
  <c r="R27" s="1"/>
  <c r="N27" s="1"/>
  <c r="P27" s="1"/>
  <c r="CU32"/>
  <c r="CW32"/>
  <c r="CV32"/>
  <c r="CT32"/>
  <c r="CT24"/>
  <c r="CW24"/>
  <c r="CX24" s="1"/>
  <c r="R24" s="1"/>
  <c r="N24" s="1"/>
  <c r="P24" s="1"/>
  <c r="BY40"/>
  <c r="BY20" i="27" s="1"/>
  <c r="BX40" i="26"/>
  <c r="BX20" i="27" s="1"/>
  <c r="CS25"/>
  <c r="CT25" s="1"/>
  <c r="BX38"/>
  <c r="BY26"/>
  <c r="BX29"/>
  <c r="CS24"/>
  <c r="CV24" s="1"/>
  <c r="BY30"/>
  <c r="BY29"/>
  <c r="CS27" i="28"/>
  <c r="CV27" s="1"/>
  <c r="CS36"/>
  <c r="CS30"/>
  <c r="CT39"/>
  <c r="CX39" s="1"/>
  <c r="R39" s="1"/>
  <c r="N39" s="1"/>
  <c r="P39" s="1"/>
  <c r="BX39"/>
  <c r="BX40"/>
  <c r="BY35"/>
  <c r="BX35"/>
  <c r="CU34"/>
  <c r="CW34"/>
  <c r="BY28"/>
  <c r="CS23"/>
  <c r="CT23" s="1"/>
  <c r="BY27"/>
  <c r="BY24"/>
  <c r="BX24"/>
  <c r="CS28"/>
  <c r="CU28" s="1"/>
  <c r="BX27"/>
  <c r="CS22"/>
  <c r="CT22" s="1"/>
  <c r="CS21"/>
  <c r="CW21" s="1"/>
  <c r="BX28" i="27"/>
  <c r="N28" i="23"/>
  <c r="P28" s="1"/>
  <c r="N29"/>
  <c r="P29" s="1"/>
  <c r="N26" i="21"/>
  <c r="P26" s="1"/>
  <c r="N24"/>
  <c r="P24" s="1"/>
  <c r="N33"/>
  <c r="P33" s="1"/>
  <c r="N32"/>
  <c r="P32" s="1"/>
  <c r="N36" i="20"/>
  <c r="P36" s="1"/>
  <c r="N27"/>
  <c r="P27" s="1"/>
  <c r="CJ20" i="28"/>
  <c r="CN40" i="27"/>
  <c r="CN20" i="28" s="1"/>
  <c r="CS33" i="27"/>
  <c r="CW33" s="1"/>
  <c r="CG20" i="28"/>
  <c r="CM40" i="27"/>
  <c r="CM20" i="28" s="1"/>
  <c r="CS29" i="27"/>
  <c r="CS30"/>
  <c r="BX27"/>
  <c r="BY27"/>
  <c r="CS31" i="26"/>
  <c r="CV25"/>
  <c r="CS39"/>
  <c r="CV39" s="1"/>
  <c r="CS26"/>
  <c r="BX28"/>
  <c r="BY28"/>
  <c r="BY29"/>
  <c r="BX29"/>
  <c r="CW25"/>
  <c r="CU25"/>
  <c r="CU28"/>
  <c r="CT28"/>
  <c r="CW28"/>
  <c r="CK20"/>
  <c r="CN40" i="25"/>
  <c r="CN20" i="26" s="1"/>
  <c r="CG20"/>
  <c r="CM40" i="25"/>
  <c r="CM20" i="26" s="1"/>
  <c r="CW26" i="25"/>
  <c r="CS33"/>
  <c r="CS22"/>
  <c r="CV22" s="1"/>
  <c r="BX37"/>
  <c r="CS27"/>
  <c r="CT27" s="1"/>
  <c r="CW40" i="24"/>
  <c r="CW20" i="25" s="1"/>
  <c r="BX30" i="24"/>
  <c r="CS20" i="25"/>
  <c r="BT20"/>
  <c r="BV40" i="24"/>
  <c r="BX31"/>
  <c r="CS26"/>
  <c r="CS29"/>
  <c r="CS30"/>
  <c r="CU40"/>
  <c r="CU20" i="25" s="1"/>
  <c r="CS32" i="23"/>
  <c r="CS31"/>
  <c r="CS29"/>
  <c r="CS30"/>
  <c r="BY34"/>
  <c r="CV33"/>
  <c r="CT27"/>
  <c r="CX27" s="1"/>
  <c r="CW25"/>
  <c r="CU25"/>
  <c r="BX39"/>
  <c r="BY39"/>
  <c r="CM40"/>
  <c r="CM20" i="24" s="1"/>
  <c r="CG20"/>
  <c r="CS35" i="23"/>
  <c r="CV35" s="1"/>
  <c r="CS34"/>
  <c r="CV34" s="1"/>
  <c r="CN40"/>
  <c r="CN20" i="24" s="1"/>
  <c r="CS24" i="23"/>
  <c r="CW24" s="1"/>
  <c r="CS26"/>
  <c r="CW33" i="21"/>
  <c r="CT33"/>
  <c r="CU33"/>
  <c r="CV33"/>
  <c r="CW39"/>
  <c r="CU39"/>
  <c r="CS40"/>
  <c r="CW40" s="1"/>
  <c r="CW20" i="23" s="1"/>
  <c r="CS34" i="21"/>
  <c r="CS35"/>
  <c r="CV35" s="1"/>
  <c r="BU20" i="23"/>
  <c r="BV40" i="21"/>
  <c r="CS38"/>
  <c r="CT38" s="1"/>
  <c r="CS30"/>
  <c r="CS31"/>
  <c r="CS36"/>
  <c r="CV33" i="20"/>
  <c r="CS39"/>
  <c r="CS38"/>
  <c r="CS31"/>
  <c r="CS32"/>
  <c r="CS26"/>
  <c r="CS27"/>
  <c r="CU22"/>
  <c r="CT22"/>
  <c r="CW22"/>
  <c r="CV22"/>
  <c r="CS21"/>
  <c r="BV40" i="19"/>
  <c r="BS20" i="20"/>
  <c r="CI20"/>
  <c r="CM40" i="19"/>
  <c r="CM20" i="20" s="1"/>
  <c r="BY36" i="19"/>
  <c r="CS40"/>
  <c r="CL20" i="20"/>
  <c r="CN40" i="19"/>
  <c r="CN20" i="20" s="1"/>
  <c r="BY35" i="19"/>
  <c r="CS37"/>
  <c r="BX36"/>
  <c r="CX32"/>
  <c r="R32" s="1"/>
  <c r="N32" s="1"/>
  <c r="P32" s="1"/>
  <c r="CW29" i="11"/>
  <c r="CU29"/>
  <c r="BX31"/>
  <c r="CT31"/>
  <c r="BX30"/>
  <c r="CU40"/>
  <c r="CU20" i="19" s="1"/>
  <c r="CU39" i="11"/>
  <c r="CV30"/>
  <c r="BY31"/>
  <c r="CW40"/>
  <c r="CW20" i="19" s="1"/>
  <c r="CW28" i="11"/>
  <c r="CW31"/>
  <c r="CU31"/>
  <c r="CT30"/>
  <c r="CT28"/>
  <c r="CS27" i="1"/>
  <c r="CV27" s="1"/>
  <c r="BX33"/>
  <c r="BX27"/>
  <c r="BX37"/>
  <c r="BY26"/>
  <c r="BX32"/>
  <c r="BY33"/>
  <c r="CW39" i="11"/>
  <c r="CS26"/>
  <c r="CV26" s="1"/>
  <c r="BX23"/>
  <c r="CU30"/>
  <c r="CW30"/>
  <c r="CT39"/>
  <c r="BY23"/>
  <c r="BX22"/>
  <c r="BW40" i="1"/>
  <c r="BW20" i="11" s="1"/>
  <c r="BV20"/>
  <c r="BT20"/>
  <c r="BY39" i="1"/>
  <c r="CS22"/>
  <c r="CU22" s="1"/>
  <c r="BY37"/>
  <c r="CS21"/>
  <c r="CX21" s="1"/>
  <c r="R21" s="1"/>
  <c r="N21" s="1"/>
  <c r="BY36"/>
  <c r="N25" i="23"/>
  <c r="P25" s="1"/>
  <c r="N27"/>
  <c r="P27" s="1"/>
  <c r="V41" i="24"/>
  <c r="N32" i="23"/>
  <c r="P32" s="1"/>
  <c r="BX24" i="1"/>
  <c r="BX36"/>
  <c r="BY25"/>
  <c r="CS30"/>
  <c r="CQ39"/>
  <c r="CR39"/>
  <c r="BX22"/>
  <c r="BX23"/>
  <c r="BY24"/>
  <c r="BY22"/>
  <c r="V41" i="28"/>
  <c r="N39" i="23"/>
  <c r="P39" s="1"/>
  <c r="N23"/>
  <c r="P23" s="1"/>
  <c r="V41" i="21"/>
  <c r="N33" i="23"/>
  <c r="P33" s="1"/>
  <c r="V41" i="27"/>
  <c r="N24" i="23"/>
  <c r="P24" s="1"/>
  <c r="V41"/>
  <c r="V41" i="19"/>
  <c r="CS31" i="1"/>
  <c r="CS29"/>
  <c r="CS28"/>
  <c r="BX38"/>
  <c r="CN40"/>
  <c r="CS26"/>
  <c r="CW26" s="1"/>
  <c r="CS40" i="28"/>
  <c r="CV40" s="1"/>
  <c r="CV38" i="19"/>
  <c r="CW38"/>
  <c r="CW37" i="25"/>
  <c r="CU37"/>
  <c r="CT37"/>
  <c r="CV37"/>
  <c r="BY38" i="28"/>
  <c r="BX38"/>
  <c r="CV38"/>
  <c r="BY26" i="11"/>
  <c r="BX26"/>
  <c r="BY27"/>
  <c r="BX32" i="21"/>
  <c r="BX31"/>
  <c r="BY32"/>
  <c r="BY31"/>
  <c r="BY38"/>
  <c r="BX37"/>
  <c r="BX38"/>
  <c r="BY37"/>
  <c r="BY33" i="23"/>
  <c r="BX33"/>
  <c r="BX34" i="26"/>
  <c r="BY34"/>
  <c r="BX36"/>
  <c r="BX37"/>
  <c r="BY36"/>
  <c r="BY37"/>
  <c r="CS38" i="1"/>
  <c r="CS34" i="11"/>
  <c r="CS33"/>
  <c r="CS24" i="21"/>
  <c r="CS25"/>
  <c r="BS20" i="28"/>
  <c r="BV40" i="27"/>
  <c r="CS29" i="26"/>
  <c r="CS30"/>
  <c r="CS28" i="27"/>
  <c r="CS27"/>
  <c r="CT34" i="20"/>
  <c r="CU34"/>
  <c r="CV34"/>
  <c r="CW34"/>
  <c r="BS20" i="26"/>
  <c r="BV40" i="25"/>
  <c r="CU23" i="28"/>
  <c r="CW23"/>
  <c r="CS37" i="1"/>
  <c r="CS36"/>
  <c r="CG20" i="11"/>
  <c r="CM40" i="1"/>
  <c r="CS26" i="19"/>
  <c r="CS25"/>
  <c r="CW38" i="23"/>
  <c r="CU38"/>
  <c r="CT38"/>
  <c r="CW23" i="24"/>
  <c r="CT23"/>
  <c r="CU23"/>
  <c r="CS24"/>
  <c r="CS25"/>
  <c r="CS28"/>
  <c r="CS27"/>
  <c r="CS37"/>
  <c r="CS38"/>
  <c r="CV27" i="25"/>
  <c r="CU27"/>
  <c r="CU24" i="27"/>
  <c r="CW24"/>
  <c r="CS32" i="28"/>
  <c r="CS33"/>
  <c r="CS35" i="27"/>
  <c r="CS36"/>
  <c r="CS37"/>
  <c r="CS38"/>
  <c r="CW24" i="25"/>
  <c r="CU24"/>
  <c r="CW33" i="26"/>
  <c r="CU33"/>
  <c r="CW40" i="23"/>
  <c r="CW20" i="24" s="1"/>
  <c r="CS20"/>
  <c r="CU40" i="23"/>
  <c r="CU20" i="24" s="1"/>
  <c r="CQ20" i="27"/>
  <c r="CS21" s="1"/>
  <c r="CS40" i="26"/>
  <c r="CI20" i="27"/>
  <c r="CM40" i="26"/>
  <c r="CM20" i="27" s="1"/>
  <c r="BY22" i="21"/>
  <c r="BX22"/>
  <c r="BY35"/>
  <c r="BY36"/>
  <c r="BX35"/>
  <c r="BX36"/>
  <c r="CT39"/>
  <c r="CV39"/>
  <c r="BY39"/>
  <c r="BX39"/>
  <c r="BY29" i="24"/>
  <c r="CT29"/>
  <c r="BX29"/>
  <c r="BX28"/>
  <c r="BY28"/>
  <c r="BY37"/>
  <c r="BX36"/>
  <c r="BX37"/>
  <c r="BY36"/>
  <c r="BX38" i="26"/>
  <c r="BY38"/>
  <c r="BX33" i="27"/>
  <c r="BX34"/>
  <c r="BY33"/>
  <c r="BY34"/>
  <c r="CW31" i="19"/>
  <c r="CU31"/>
  <c r="BY34" i="28"/>
  <c r="BY33"/>
  <c r="BX33"/>
  <c r="CT34"/>
  <c r="BX34"/>
  <c r="CW22" i="19"/>
  <c r="CU22"/>
  <c r="CT22"/>
  <c r="CS35" i="24"/>
  <c r="CS36"/>
  <c r="CS38" i="26"/>
  <c r="CS37"/>
  <c r="BU20" i="19"/>
  <c r="BV40" i="11"/>
  <c r="CS24" i="28"/>
  <c r="CS25"/>
  <c r="CS30" i="25"/>
  <c r="CS31"/>
  <c r="CS33" i="1"/>
  <c r="CS32"/>
  <c r="CS35"/>
  <c r="CS34"/>
  <c r="CS23" i="11"/>
  <c r="CS24"/>
  <c r="CS27" i="19"/>
  <c r="CS28"/>
  <c r="CS29"/>
  <c r="CS30"/>
  <c r="CS23" i="21"/>
  <c r="CS22"/>
  <c r="CS32" i="24"/>
  <c r="CS31"/>
  <c r="CS34"/>
  <c r="CS33"/>
  <c r="CS21" i="26"/>
  <c r="CS22"/>
  <c r="CS36"/>
  <c r="CS35"/>
  <c r="CS39" i="27"/>
  <c r="CS40"/>
  <c r="CW25" i="25"/>
  <c r="CU25"/>
  <c r="CT25"/>
  <c r="CX26" i="28"/>
  <c r="R26" s="1"/>
  <c r="N26" s="1"/>
  <c r="P26" s="1"/>
  <c r="CS36" i="19"/>
  <c r="BX35" i="26"/>
  <c r="CS28" i="25"/>
  <c r="CV28" s="1"/>
  <c r="BY37" i="28"/>
  <c r="CX23" i="26"/>
  <c r="R23" s="1"/>
  <c r="N23" s="1"/>
  <c r="P23" s="1"/>
  <c r="CS36" i="25"/>
  <c r="CU36" s="1"/>
  <c r="BY25" i="24"/>
  <c r="CT24" i="25"/>
  <c r="CT33" i="26"/>
  <c r="CX35" i="28"/>
  <c r="R35" s="1"/>
  <c r="N35" s="1"/>
  <c r="P35" s="1"/>
  <c r="CS36" i="23"/>
  <c r="CV36" s="1"/>
  <c r="CS25" i="1"/>
  <c r="CW25" s="1"/>
  <c r="CV28" i="11"/>
  <c r="CV34" i="28"/>
  <c r="CS23" i="25"/>
  <c r="CV23" i="28"/>
  <c r="CV38" i="23"/>
  <c r="CT38" i="28"/>
  <c r="CS23" i="19"/>
  <c r="CS33"/>
  <c r="CS22" i="23"/>
  <c r="CS22" i="27"/>
  <c r="CS31"/>
  <c r="CS34"/>
  <c r="CS37" i="28"/>
  <c r="BX27" i="11"/>
  <c r="CS32" i="27"/>
  <c r="CS34" i="19"/>
  <c r="CS25" i="11"/>
  <c r="CS39" i="23"/>
  <c r="CS23" i="27"/>
  <c r="BY35" i="26"/>
  <c r="CV32" i="21"/>
  <c r="CT32"/>
  <c r="BV40" i="23"/>
  <c r="BT20" i="21"/>
  <c r="BV40" i="20"/>
  <c r="CT37" i="19"/>
  <c r="CV37"/>
  <c r="CU37"/>
  <c r="CW37"/>
  <c r="CU27" i="11"/>
  <c r="CT27"/>
  <c r="CV24" i="1"/>
  <c r="CW40" i="20"/>
  <c r="CW20" i="21" s="1"/>
  <c r="CU40" i="20"/>
  <c r="CU20" i="21" s="1"/>
  <c r="CS20"/>
  <c r="CU35" i="25"/>
  <c r="CT35"/>
  <c r="CV35"/>
  <c r="CW35"/>
  <c r="CU28" i="21"/>
  <c r="CW28"/>
  <c r="CU22" i="24"/>
  <c r="CW22"/>
  <c r="CV22"/>
  <c r="CT22"/>
  <c r="CW39" i="25"/>
  <c r="CU39"/>
  <c r="CT39"/>
  <c r="CV39"/>
  <c r="CT29" i="20"/>
  <c r="CV29"/>
  <c r="CW23" i="23"/>
  <c r="CT23"/>
  <c r="CU23"/>
  <c r="CV23"/>
  <c r="CV25" i="27"/>
  <c r="CX39" i="19"/>
  <c r="R39" s="1"/>
  <c r="N39" s="1"/>
  <c r="P39" s="1"/>
  <c r="CU27" i="21"/>
  <c r="CT27"/>
  <c r="CW27"/>
  <c r="CV27"/>
  <c r="CW35" i="20"/>
  <c r="CT35"/>
  <c r="CU35"/>
  <c r="CV35"/>
  <c r="CW37" i="23"/>
  <c r="CT37"/>
  <c r="CU37"/>
  <c r="CV37"/>
  <c r="CV38" i="25"/>
  <c r="CU38"/>
  <c r="CT38"/>
  <c r="CW38"/>
  <c r="CU28" i="20"/>
  <c r="CW28"/>
  <c r="CV28"/>
  <c r="CT28"/>
  <c r="CW26" i="27"/>
  <c r="CV26"/>
  <c r="CT26"/>
  <c r="CU26"/>
  <c r="CU29" i="28"/>
  <c r="CW29"/>
  <c r="CV29"/>
  <c r="CT29"/>
  <c r="CT28"/>
  <c r="CW29" i="25"/>
  <c r="CT29"/>
  <c r="CU29"/>
  <c r="CV29"/>
  <c r="V41" i="11"/>
  <c r="V41" i="20"/>
  <c r="CW29" l="1"/>
  <c r="CU40" i="21"/>
  <c r="CU20" i="23" s="1"/>
  <c r="CV32" i="11"/>
  <c r="CU31" i="28"/>
  <c r="CS20" i="23"/>
  <c r="CW31" i="28"/>
  <c r="CX28" i="23"/>
  <c r="CX31" i="11"/>
  <c r="R31" s="1"/>
  <c r="N31" s="1"/>
  <c r="P31" s="1"/>
  <c r="BY40" i="1"/>
  <c r="BY20" i="11" s="1"/>
  <c r="BX40" i="1"/>
  <c r="BX20" i="11" s="1"/>
  <c r="CT31" i="28"/>
  <c r="CW33" i="20"/>
  <c r="CW28" i="25"/>
  <c r="CX33" i="21"/>
  <c r="CW36" i="23"/>
  <c r="CU32" i="25"/>
  <c r="CU21" i="21"/>
  <c r="CW21" i="23"/>
  <c r="CU24" i="1"/>
  <c r="CT24"/>
  <c r="P20"/>
  <c r="P21"/>
  <c r="CW23"/>
  <c r="CV23"/>
  <c r="CT23"/>
  <c r="CU25" i="27"/>
  <c r="CT36" i="23"/>
  <c r="CW38" i="11"/>
  <c r="CT35" i="19"/>
  <c r="CV35" i="11"/>
  <c r="CX39" i="24"/>
  <c r="R39" s="1"/>
  <c r="N39" s="1"/>
  <c r="P39" s="1"/>
  <c r="CX36" i="20"/>
  <c r="CU35" i="19"/>
  <c r="CW27" i="1"/>
  <c r="CT36" i="11"/>
  <c r="CU33" i="23"/>
  <c r="CW35" i="19"/>
  <c r="CT27" i="1"/>
  <c r="CV36" i="11"/>
  <c r="CX36" s="1"/>
  <c r="R36" s="1"/>
  <c r="N36" s="1"/>
  <c r="P36" s="1"/>
  <c r="CW37" i="20"/>
  <c r="CU37"/>
  <c r="CT37"/>
  <c r="CV38" i="11"/>
  <c r="CU26"/>
  <c r="CU38"/>
  <c r="CT26"/>
  <c r="CW36"/>
  <c r="CX23" i="20"/>
  <c r="CX30" i="11"/>
  <c r="R30" s="1"/>
  <c r="N30" s="1"/>
  <c r="P30" s="1"/>
  <c r="CU26" i="21"/>
  <c r="CW26"/>
  <c r="CX31" i="19"/>
  <c r="R31" s="1"/>
  <c r="N31" s="1"/>
  <c r="P31" s="1"/>
  <c r="CW34" i="26"/>
  <c r="CX25" i="20"/>
  <c r="CT34" i="26"/>
  <c r="CU35" i="11"/>
  <c r="CW35"/>
  <c r="CV34" i="26"/>
  <c r="CT26" i="21"/>
  <c r="CT28" i="25"/>
  <c r="CX28" i="21"/>
  <c r="CX32" i="26"/>
  <c r="R32" s="1"/>
  <c r="N32" s="1"/>
  <c r="P32" s="1"/>
  <c r="CU21" i="24"/>
  <c r="CV24" i="19"/>
  <c r="CU27" i="1"/>
  <c r="CX28" i="11"/>
  <c r="R28" s="1"/>
  <c r="N28" s="1"/>
  <c r="P28" s="1"/>
  <c r="CW26"/>
  <c r="CU32"/>
  <c r="CU37"/>
  <c r="CV27"/>
  <c r="CV37"/>
  <c r="CU21" i="19"/>
  <c r="CW37" i="11"/>
  <c r="CW32"/>
  <c r="CT38" i="19"/>
  <c r="CW24"/>
  <c r="CU24"/>
  <c r="CW30" i="20"/>
  <c r="CU30"/>
  <c r="CT30"/>
  <c r="CU33"/>
  <c r="CX33" s="1"/>
  <c r="CV24"/>
  <c r="CT24"/>
  <c r="CW24"/>
  <c r="CU24"/>
  <c r="CW29" i="21"/>
  <c r="CV38"/>
  <c r="CV37"/>
  <c r="CT37"/>
  <c r="CV29"/>
  <c r="CT29"/>
  <c r="CX39"/>
  <c r="CW37"/>
  <c r="CU36" i="23"/>
  <c r="CX36" s="1"/>
  <c r="CW35"/>
  <c r="CX25"/>
  <c r="CU35"/>
  <c r="CX33"/>
  <c r="CT35"/>
  <c r="CV26" i="25"/>
  <c r="CU26"/>
  <c r="CX26" s="1"/>
  <c r="CU22"/>
  <c r="CW40"/>
  <c r="CW20" i="26" s="1"/>
  <c r="CW27" i="25"/>
  <c r="CX27" s="1"/>
  <c r="CT22"/>
  <c r="CW32"/>
  <c r="CU40"/>
  <c r="CU20" i="26" s="1"/>
  <c r="CX37" i="25"/>
  <c r="CV32"/>
  <c r="CX25" i="26"/>
  <c r="R25" s="1"/>
  <c r="N25" s="1"/>
  <c r="P25" s="1"/>
  <c r="CW25" i="27"/>
  <c r="CX25" s="1"/>
  <c r="R25" s="1"/>
  <c r="N25" s="1"/>
  <c r="P25" s="1"/>
  <c r="CT24"/>
  <c r="CX24" s="1"/>
  <c r="R24" s="1"/>
  <c r="N24" s="1"/>
  <c r="P24" s="1"/>
  <c r="CU22" i="28"/>
  <c r="CV28"/>
  <c r="CX31"/>
  <c r="R31" s="1"/>
  <c r="N31" s="1"/>
  <c r="P31" s="1"/>
  <c r="CT27"/>
  <c r="CT36"/>
  <c r="CV36"/>
  <c r="CW36"/>
  <c r="CW30"/>
  <c r="CU30"/>
  <c r="CT30"/>
  <c r="CV30"/>
  <c r="CW22"/>
  <c r="CU36"/>
  <c r="CW27"/>
  <c r="CU27"/>
  <c r="CW28"/>
  <c r="CW40"/>
  <c r="CV22"/>
  <c r="CX34"/>
  <c r="R34" s="1"/>
  <c r="N34" s="1"/>
  <c r="P34" s="1"/>
  <c r="CX23"/>
  <c r="R23" s="1"/>
  <c r="N23" s="1"/>
  <c r="P23" s="1"/>
  <c r="CU21"/>
  <c r="CV33" i="27"/>
  <c r="CT33"/>
  <c r="CU33"/>
  <c r="CT30"/>
  <c r="CW30"/>
  <c r="CV30"/>
  <c r="CU30"/>
  <c r="CX26"/>
  <c r="R26" s="1"/>
  <c r="N26" s="1"/>
  <c r="P26" s="1"/>
  <c r="CW29"/>
  <c r="CU29"/>
  <c r="CV29"/>
  <c r="CT29"/>
  <c r="CX28" i="26"/>
  <c r="R28" s="1"/>
  <c r="N28" s="1"/>
  <c r="P28" s="1"/>
  <c r="CT39"/>
  <c r="CT26"/>
  <c r="CU26"/>
  <c r="CV26"/>
  <c r="CW26"/>
  <c r="CW39"/>
  <c r="CT31"/>
  <c r="CW31"/>
  <c r="CU31"/>
  <c r="CV31"/>
  <c r="CU39"/>
  <c r="CW33" i="25"/>
  <c r="CU33"/>
  <c r="CT33"/>
  <c r="CV33"/>
  <c r="CW22"/>
  <c r="CW36"/>
  <c r="CX38"/>
  <c r="CV36"/>
  <c r="CX24"/>
  <c r="CX25"/>
  <c r="CU26" i="24"/>
  <c r="CW26"/>
  <c r="CV26"/>
  <c r="CW29"/>
  <c r="CU29"/>
  <c r="CV29"/>
  <c r="CU30"/>
  <c r="CW30"/>
  <c r="CT30"/>
  <c r="CV30"/>
  <c r="BV20" i="25"/>
  <c r="BW40" i="24"/>
  <c r="CT26"/>
  <c r="CX23"/>
  <c r="R23" s="1"/>
  <c r="N23" s="1"/>
  <c r="P23" s="1"/>
  <c r="CW26" i="23"/>
  <c r="CU26"/>
  <c r="CV26"/>
  <c r="CT26"/>
  <c r="CV24"/>
  <c r="CV32"/>
  <c r="CW32"/>
  <c r="CT32"/>
  <c r="CU32"/>
  <c r="CX38"/>
  <c r="CW31"/>
  <c r="CU31"/>
  <c r="CT31"/>
  <c r="CV31"/>
  <c r="CW29"/>
  <c r="CU29"/>
  <c r="CT29"/>
  <c r="CV29"/>
  <c r="CT30"/>
  <c r="CV30"/>
  <c r="CU30"/>
  <c r="CW30"/>
  <c r="CU34"/>
  <c r="CW34"/>
  <c r="CT34"/>
  <c r="CT24"/>
  <c r="CU24"/>
  <c r="CV36" i="21"/>
  <c r="CW36"/>
  <c r="CU36"/>
  <c r="CT36"/>
  <c r="CU31"/>
  <c r="CW31"/>
  <c r="CV31"/>
  <c r="CT31"/>
  <c r="CW34"/>
  <c r="CU34"/>
  <c r="CT34"/>
  <c r="CV34"/>
  <c r="CU35"/>
  <c r="CW35"/>
  <c r="CU38"/>
  <c r="CW38"/>
  <c r="BV20" i="23"/>
  <c r="BW40" i="21"/>
  <c r="CU30"/>
  <c r="CW30"/>
  <c r="CT30"/>
  <c r="CV30"/>
  <c r="CT35"/>
  <c r="CW31" i="20"/>
  <c r="CT31"/>
  <c r="CU31"/>
  <c r="CV31"/>
  <c r="CW32"/>
  <c r="CU32"/>
  <c r="CT32"/>
  <c r="CV32"/>
  <c r="CX22"/>
  <c r="N22" s="1"/>
  <c r="P22" s="1"/>
  <c r="CW26"/>
  <c r="CU26"/>
  <c r="CT26"/>
  <c r="CV26"/>
  <c r="CW38"/>
  <c r="CU38"/>
  <c r="CT38"/>
  <c r="CV38"/>
  <c r="CU39"/>
  <c r="CW39"/>
  <c r="CT39"/>
  <c r="CV39"/>
  <c r="CW27"/>
  <c r="CU27"/>
  <c r="CT27"/>
  <c r="CV27"/>
  <c r="CW21"/>
  <c r="CU21"/>
  <c r="BW40" i="19"/>
  <c r="BV20" i="20"/>
  <c r="CW40" i="19"/>
  <c r="CW20" i="20" s="1"/>
  <c r="CU40" i="19"/>
  <c r="CU20" i="20" s="1"/>
  <c r="CS20"/>
  <c r="CX39" i="11"/>
  <c r="R39" s="1"/>
  <c r="N39" s="1"/>
  <c r="P39" s="1"/>
  <c r="CX32"/>
  <c r="R32" s="1"/>
  <c r="N32" s="1"/>
  <c r="P32" s="1"/>
  <c r="CX29"/>
  <c r="R29" s="1"/>
  <c r="N29" s="1"/>
  <c r="P29" s="1"/>
  <c r="CV22"/>
  <c r="CU22"/>
  <c r="CT22"/>
  <c r="CW22" i="1"/>
  <c r="CX38" i="11"/>
  <c r="R38" s="1"/>
  <c r="N38" s="1"/>
  <c r="P38" s="1"/>
  <c r="CV22" i="1"/>
  <c r="CT22"/>
  <c r="CT30"/>
  <c r="CW30"/>
  <c r="CU30"/>
  <c r="CS39"/>
  <c r="CW39" s="1"/>
  <c r="CV30"/>
  <c r="CN20" i="11"/>
  <c r="CP40" i="1"/>
  <c r="CP20" i="11" s="1"/>
  <c r="CM20"/>
  <c r="CO40" i="1"/>
  <c r="CV25"/>
  <c r="CT25"/>
  <c r="CU26"/>
  <c r="CT26"/>
  <c r="CV31"/>
  <c r="CT31"/>
  <c r="CW31"/>
  <c r="CU31"/>
  <c r="CV26"/>
  <c r="CU25"/>
  <c r="CU40" i="28"/>
  <c r="CW29" i="1"/>
  <c r="CT29"/>
  <c r="CV29"/>
  <c r="CU29"/>
  <c r="CW28"/>
  <c r="CU28"/>
  <c r="CV28"/>
  <c r="CT28"/>
  <c r="CT40" i="28"/>
  <c r="CX22" i="19"/>
  <c r="CW21" i="27"/>
  <c r="CV21"/>
  <c r="CU21"/>
  <c r="CT21"/>
  <c r="CW25" i="11"/>
  <c r="CU25"/>
  <c r="CT25"/>
  <c r="CV25"/>
  <c r="CV34" i="19"/>
  <c r="CU34"/>
  <c r="CT34"/>
  <c r="CW34"/>
  <c r="CW37" i="28"/>
  <c r="CU37"/>
  <c r="CT37"/>
  <c r="CV37"/>
  <c r="CU31" i="27"/>
  <c r="CV31"/>
  <c r="CT31"/>
  <c r="CW31"/>
  <c r="CW22"/>
  <c r="CU22"/>
  <c r="CV22"/>
  <c r="CT22"/>
  <c r="CT33" i="19"/>
  <c r="CW33"/>
  <c r="CV33"/>
  <c r="CU33"/>
  <c r="CU23" i="25"/>
  <c r="CW23"/>
  <c r="CT23"/>
  <c r="CV23"/>
  <c r="CS20" i="28"/>
  <c r="CW40" i="27"/>
  <c r="CW20" i="28" s="1"/>
  <c r="CU40" i="27"/>
  <c r="CU20" i="28" s="1"/>
  <c r="CW36" i="26"/>
  <c r="CU36"/>
  <c r="CV36"/>
  <c r="CT36"/>
  <c r="CU21"/>
  <c r="CW21"/>
  <c r="CV34" i="24"/>
  <c r="CT34"/>
  <c r="CW34"/>
  <c r="CU34"/>
  <c r="CU32"/>
  <c r="CW32"/>
  <c r="CT32"/>
  <c r="CV32"/>
  <c r="CU23" i="21"/>
  <c r="CW23"/>
  <c r="CT23"/>
  <c r="CV23"/>
  <c r="CW29" i="19"/>
  <c r="CT29"/>
  <c r="CU29"/>
  <c r="CV29"/>
  <c r="CW27"/>
  <c r="CU27"/>
  <c r="CV27"/>
  <c r="CT27"/>
  <c r="CU23" i="11"/>
  <c r="CT23"/>
  <c r="CW23"/>
  <c r="CV23"/>
  <c r="CU35" i="1"/>
  <c r="CW35"/>
  <c r="CT35"/>
  <c r="CV35"/>
  <c r="CV33"/>
  <c r="CU33"/>
  <c r="CT33"/>
  <c r="CW33"/>
  <c r="CT30" i="25"/>
  <c r="CU30"/>
  <c r="CW30"/>
  <c r="CV30"/>
  <c r="CW24" i="28"/>
  <c r="CT24"/>
  <c r="CU24"/>
  <c r="CV24"/>
  <c r="BW40" i="11"/>
  <c r="BV20" i="19"/>
  <c r="CW37" i="26"/>
  <c r="CV37"/>
  <c r="CT37"/>
  <c r="CU37"/>
  <c r="CV36" i="24"/>
  <c r="CU36"/>
  <c r="CT36"/>
  <c r="CW36"/>
  <c r="CU40" i="26"/>
  <c r="CU20" i="27" s="1"/>
  <c r="CW40" i="26"/>
  <c r="CW20" i="27" s="1"/>
  <c r="CS20"/>
  <c r="CV40" i="26"/>
  <c r="CV20" i="27" s="1"/>
  <c r="CT40" i="26"/>
  <c r="CW37" i="27"/>
  <c r="CT37"/>
  <c r="CU37"/>
  <c r="CV37"/>
  <c r="CU35"/>
  <c r="CV35"/>
  <c r="CW35"/>
  <c r="CT35"/>
  <c r="CT32" i="28"/>
  <c r="CW32"/>
  <c r="CU32"/>
  <c r="CV32"/>
  <c r="CV37" i="24"/>
  <c r="CT37"/>
  <c r="CW37"/>
  <c r="CU37"/>
  <c r="CU28"/>
  <c r="CW28"/>
  <c r="CT28"/>
  <c r="CV28"/>
  <c r="CW24"/>
  <c r="CU24"/>
  <c r="CT24"/>
  <c r="CV24"/>
  <c r="CV26" i="19"/>
  <c r="CW26"/>
  <c r="CU26"/>
  <c r="CT26"/>
  <c r="CU36" i="1"/>
  <c r="CW36"/>
  <c r="CT36"/>
  <c r="CV36"/>
  <c r="CU28" i="27"/>
  <c r="CW28"/>
  <c r="CT28"/>
  <c r="CV28"/>
  <c r="CW29" i="26"/>
  <c r="CU29"/>
  <c r="CT29"/>
  <c r="CV29"/>
  <c r="CU25" i="21"/>
  <c r="CW25"/>
  <c r="CT25"/>
  <c r="CV25"/>
  <c r="CT33" i="11"/>
  <c r="CW33"/>
  <c r="CV33"/>
  <c r="CU33"/>
  <c r="BW40" i="23"/>
  <c r="BV20" i="24"/>
  <c r="CT23" i="27"/>
  <c r="CW23"/>
  <c r="CV23"/>
  <c r="CU23"/>
  <c r="CW39" i="23"/>
  <c r="CU39"/>
  <c r="CT39"/>
  <c r="CV39"/>
  <c r="CW32" i="27"/>
  <c r="CT32"/>
  <c r="CU32"/>
  <c r="CV32"/>
  <c r="CV34"/>
  <c r="CW34"/>
  <c r="CT34"/>
  <c r="CU34"/>
  <c r="CW22" i="23"/>
  <c r="CU22"/>
  <c r="CT22"/>
  <c r="CV22"/>
  <c r="CT23" i="19"/>
  <c r="CU23"/>
  <c r="CW23"/>
  <c r="CV23"/>
  <c r="CT36"/>
  <c r="CU36"/>
  <c r="CW36"/>
  <c r="CV36"/>
  <c r="CW39" i="27"/>
  <c r="CU39"/>
  <c r="CT39"/>
  <c r="CV39"/>
  <c r="CV35" i="26"/>
  <c r="CU35"/>
  <c r="CT35"/>
  <c r="CW35"/>
  <c r="CW22"/>
  <c r="CU22"/>
  <c r="CT22"/>
  <c r="CV22"/>
  <c r="CW33" i="24"/>
  <c r="CU33"/>
  <c r="CT33"/>
  <c r="CV33"/>
  <c r="CV31"/>
  <c r="CW31"/>
  <c r="CU31"/>
  <c r="CT31"/>
  <c r="CU22" i="21"/>
  <c r="CW22"/>
  <c r="CT22"/>
  <c r="CV22"/>
  <c r="CW30" i="19"/>
  <c r="CU30"/>
  <c r="CT30"/>
  <c r="CV30"/>
  <c r="CU28"/>
  <c r="CW28"/>
  <c r="CT28"/>
  <c r="CV28"/>
  <c r="CW24" i="11"/>
  <c r="CU24"/>
  <c r="CV24"/>
  <c r="CT24"/>
  <c r="CT34" i="1"/>
  <c r="CV34"/>
  <c r="CU34"/>
  <c r="CW34"/>
  <c r="CU32"/>
  <c r="CW32"/>
  <c r="CV32"/>
  <c r="CT32"/>
  <c r="CU31" i="25"/>
  <c r="CW31"/>
  <c r="CV31"/>
  <c r="CT31"/>
  <c r="CW25" i="28"/>
  <c r="CU25"/>
  <c r="CT25"/>
  <c r="CV25"/>
  <c r="CW38" i="26"/>
  <c r="CU38"/>
  <c r="CT38"/>
  <c r="CV38"/>
  <c r="CW35" i="24"/>
  <c r="CT35"/>
  <c r="CU35"/>
  <c r="CV35"/>
  <c r="CT38" i="27"/>
  <c r="CU38"/>
  <c r="CW38"/>
  <c r="CV38"/>
  <c r="CU36"/>
  <c r="CW36"/>
  <c r="CT36"/>
  <c r="CV36"/>
  <c r="CV33" i="28"/>
  <c r="CT33"/>
  <c r="CU33"/>
  <c r="CW33"/>
  <c r="CW38" i="24"/>
  <c r="CT38"/>
  <c r="CU38"/>
  <c r="CV38"/>
  <c r="CW27"/>
  <c r="CV27"/>
  <c r="CT27"/>
  <c r="CU27"/>
  <c r="CW25"/>
  <c r="CU25"/>
  <c r="CT25"/>
  <c r="CV25"/>
  <c r="CW25" i="19"/>
  <c r="CT25"/>
  <c r="CU25"/>
  <c r="CV25"/>
  <c r="CU37" i="1"/>
  <c r="CW37"/>
  <c r="CV37"/>
  <c r="CT37"/>
  <c r="BV20" i="26"/>
  <c r="BW40" i="25"/>
  <c r="CW27" i="27"/>
  <c r="CU27"/>
  <c r="CT27"/>
  <c r="CV27"/>
  <c r="CU30" i="26"/>
  <c r="CT30"/>
  <c r="CV30"/>
  <c r="CW30"/>
  <c r="BV20" i="28"/>
  <c r="BW40" i="27"/>
  <c r="CV40" s="1"/>
  <c r="CV20" i="28" s="1"/>
  <c r="CW24" i="21"/>
  <c r="CU24"/>
  <c r="CV24"/>
  <c r="CT24"/>
  <c r="CW34" i="11"/>
  <c r="CU34"/>
  <c r="CT34"/>
  <c r="CV34"/>
  <c r="CT38" i="1"/>
  <c r="CW38"/>
  <c r="CU38"/>
  <c r="CV38"/>
  <c r="CX38" i="28"/>
  <c r="R38" s="1"/>
  <c r="N38" s="1"/>
  <c r="P38" s="1"/>
  <c r="CU28" i="25"/>
  <c r="CX28" s="1"/>
  <c r="CX28" i="28"/>
  <c r="R28" s="1"/>
  <c r="N28" s="1"/>
  <c r="P28" s="1"/>
  <c r="CX29"/>
  <c r="CT36" i="25"/>
  <c r="CX39"/>
  <c r="CX22" i="24"/>
  <c r="CX32" i="21"/>
  <c r="CX34" i="26"/>
  <c r="R34" s="1"/>
  <c r="N34" s="1"/>
  <c r="P34" s="1"/>
  <c r="CX33"/>
  <c r="R33" s="1"/>
  <c r="N33" s="1"/>
  <c r="P33" s="1"/>
  <c r="CX34" i="20"/>
  <c r="CX38" i="19"/>
  <c r="R38" s="1"/>
  <c r="N38" s="1"/>
  <c r="P38" s="1"/>
  <c r="BW40" i="20"/>
  <c r="CV40" s="1"/>
  <c r="CV20" i="21" s="1"/>
  <c r="BV20"/>
  <c r="CX37" i="19"/>
  <c r="R37" s="1"/>
  <c r="N37" s="1"/>
  <c r="P37" s="1"/>
  <c r="CX27" i="11"/>
  <c r="R27" s="1"/>
  <c r="N27" s="1"/>
  <c r="P27" s="1"/>
  <c r="BY21"/>
  <c r="CX35" i="20"/>
  <c r="CX27" i="21"/>
  <c r="CX29" i="20"/>
  <c r="N29" s="1"/>
  <c r="P29" s="1"/>
  <c r="CX35" i="25"/>
  <c r="CX28" i="20"/>
  <c r="N28" s="1"/>
  <c r="P28" s="1"/>
  <c r="CX37" i="23"/>
  <c r="CX23"/>
  <c r="CX29" i="25"/>
  <c r="N30" i="23"/>
  <c r="P30" s="1"/>
  <c r="CX26" i="21" l="1"/>
  <c r="CX35" i="23"/>
  <c r="CX26" i="11"/>
  <c r="R26" s="1"/>
  <c r="N26" s="1"/>
  <c r="P26" s="1"/>
  <c r="CX35" i="19"/>
  <c r="R35" s="1"/>
  <c r="N35" s="1"/>
  <c r="P35" s="1"/>
  <c r="CX24" i="1"/>
  <c r="R24" s="1"/>
  <c r="N24" s="1"/>
  <c r="P24" s="1"/>
  <c r="CX27"/>
  <c r="CX23"/>
  <c r="R23" s="1"/>
  <c r="CX35" i="11"/>
  <c r="R35" s="1"/>
  <c r="N35" s="1"/>
  <c r="P35" s="1"/>
  <c r="CX35" i="21"/>
  <c r="CX36" i="28"/>
  <c r="R36" s="1"/>
  <c r="N36" s="1"/>
  <c r="P36" s="1"/>
  <c r="CX37" i="21"/>
  <c r="CX37" i="20"/>
  <c r="CX27" i="28"/>
  <c r="R27" s="1"/>
  <c r="N27" s="1"/>
  <c r="P27" s="1"/>
  <c r="CX29" i="24"/>
  <c r="CX39" i="26"/>
  <c r="R39" s="1"/>
  <c r="N39" s="1"/>
  <c r="P39" s="1"/>
  <c r="CX24" i="20"/>
  <c r="CX36" i="25"/>
  <c r="CX30" i="23"/>
  <c r="CX24"/>
  <c r="CX24" i="19"/>
  <c r="R24" s="1"/>
  <c r="N24" s="1"/>
  <c r="P24" s="1"/>
  <c r="CX37" i="11"/>
  <c r="R37" s="1"/>
  <c r="N37" s="1"/>
  <c r="P37" s="1"/>
  <c r="CX26" i="19"/>
  <c r="R26" s="1"/>
  <c r="N26" s="1"/>
  <c r="P26" s="1"/>
  <c r="CX30" i="20"/>
  <c r="CX31"/>
  <c r="CX38" i="21"/>
  <c r="CX29"/>
  <c r="N29" s="1"/>
  <c r="P29" s="1"/>
  <c r="CX22" i="25"/>
  <c r="N22" s="1"/>
  <c r="P22" s="1"/>
  <c r="CX32"/>
  <c r="CX26" i="26"/>
  <c r="R26" s="1"/>
  <c r="N26" s="1"/>
  <c r="P26" s="1"/>
  <c r="CX33" i="27"/>
  <c r="R33" s="1"/>
  <c r="N33" s="1"/>
  <c r="P33" s="1"/>
  <c r="CX22" i="28"/>
  <c r="R22" s="1"/>
  <c r="N22" s="1"/>
  <c r="P22" s="1"/>
  <c r="CX30"/>
  <c r="R30" s="1"/>
  <c r="N30" s="1"/>
  <c r="P30" s="1"/>
  <c r="CX32"/>
  <c r="R32" s="1"/>
  <c r="N32" s="1"/>
  <c r="P32" s="1"/>
  <c r="R29"/>
  <c r="N29" s="1"/>
  <c r="P29" s="1"/>
  <c r="CX40"/>
  <c r="CX25"/>
  <c r="R25" s="1"/>
  <c r="N25" s="1"/>
  <c r="P25" s="1"/>
  <c r="CX32" i="27"/>
  <c r="R32" s="1"/>
  <c r="N32" s="1"/>
  <c r="P32" s="1"/>
  <c r="CX29"/>
  <c r="R29" s="1"/>
  <c r="N29" s="1"/>
  <c r="P29" s="1"/>
  <c r="CX35"/>
  <c r="R35" s="1"/>
  <c r="N35" s="1"/>
  <c r="P35" s="1"/>
  <c r="CX30"/>
  <c r="R30" s="1"/>
  <c r="N30" s="1"/>
  <c r="P30" s="1"/>
  <c r="CX27"/>
  <c r="R27" s="1"/>
  <c r="N27" s="1"/>
  <c r="P27" s="1"/>
  <c r="CX31"/>
  <c r="R31" s="1"/>
  <c r="N31" s="1"/>
  <c r="P31" s="1"/>
  <c r="CX38" i="26"/>
  <c r="R38" s="1"/>
  <c r="N38" s="1"/>
  <c r="P38" s="1"/>
  <c r="CX37"/>
  <c r="R37" s="1"/>
  <c r="N37" s="1"/>
  <c r="P37" s="1"/>
  <c r="CX31"/>
  <c r="R31" s="1"/>
  <c r="N31" s="1"/>
  <c r="P31" s="1"/>
  <c r="CX31" i="25"/>
  <c r="CX33"/>
  <c r="CX23"/>
  <c r="R29" i="24"/>
  <c r="N29" s="1"/>
  <c r="P29" s="1"/>
  <c r="CX33"/>
  <c r="R33" s="1"/>
  <c r="N33" s="1"/>
  <c r="P33" s="1"/>
  <c r="CX36"/>
  <c r="R36" s="1"/>
  <c r="N36" s="1"/>
  <c r="P36" s="1"/>
  <c r="CX30"/>
  <c r="R30" s="1"/>
  <c r="N30" s="1"/>
  <c r="P30" s="1"/>
  <c r="CX26"/>
  <c r="R26" s="1"/>
  <c r="N26" s="1"/>
  <c r="P26" s="1"/>
  <c r="BW20" i="25"/>
  <c r="BX40" i="24"/>
  <c r="BX20" i="25" s="1"/>
  <c r="BY40" i="24"/>
  <c r="BY20" i="25" s="1"/>
  <c r="CT40" i="24"/>
  <c r="CV40"/>
  <c r="CV20" i="25" s="1"/>
  <c r="CX38" i="24"/>
  <c r="R38" s="1"/>
  <c r="N38" s="1"/>
  <c r="P38" s="1"/>
  <c r="CX31"/>
  <c r="R31" s="1"/>
  <c r="N31" s="1"/>
  <c r="P31" s="1"/>
  <c r="R22"/>
  <c r="N22" s="1"/>
  <c r="P22" s="1"/>
  <c r="CX34" i="23"/>
  <c r="CX29"/>
  <c r="CX31"/>
  <c r="CX26"/>
  <c r="CX32"/>
  <c r="CX36" i="21"/>
  <c r="CX30"/>
  <c r="BW20" i="23"/>
  <c r="CT40" i="21"/>
  <c r="BY40"/>
  <c r="BY20" i="23" s="1"/>
  <c r="BX40" i="21"/>
  <c r="BX20" i="23" s="1"/>
  <c r="CV40" i="21"/>
  <c r="CV20" i="23" s="1"/>
  <c r="CX24" i="21"/>
  <c r="CX34"/>
  <c r="CX31"/>
  <c r="CX23"/>
  <c r="CX27" i="20"/>
  <c r="CX38"/>
  <c r="CX39"/>
  <c r="CX32"/>
  <c r="CX26"/>
  <c r="BX40" i="19"/>
  <c r="BX20" i="20" s="1"/>
  <c r="BW20"/>
  <c r="BY40" i="19"/>
  <c r="BY20" i="20" s="1"/>
  <c r="CV40" i="19"/>
  <c r="CV20" i="20" s="1"/>
  <c r="CT40" i="19"/>
  <c r="CT20" i="20" s="1"/>
  <c r="R22" i="19"/>
  <c r="N22" s="1"/>
  <c r="P22" s="1"/>
  <c r="CX23"/>
  <c r="R23" s="1"/>
  <c r="N23" s="1"/>
  <c r="P23" s="1"/>
  <c r="CX24" i="11"/>
  <c r="R24" s="1"/>
  <c r="N24" s="1"/>
  <c r="P24" s="1"/>
  <c r="CX22"/>
  <c r="R22" s="1"/>
  <c r="N22" s="1"/>
  <c r="P22" s="1"/>
  <c r="CU39" i="1"/>
  <c r="CV39"/>
  <c r="R27"/>
  <c r="CX22"/>
  <c r="R22" s="1"/>
  <c r="CX34" i="11"/>
  <c r="R34" s="1"/>
  <c r="N34" s="1"/>
  <c r="P34" s="1"/>
  <c r="CX30" i="1"/>
  <c r="R30" s="1"/>
  <c r="N30" s="1"/>
  <c r="P30" s="1"/>
  <c r="CX25"/>
  <c r="R25" s="1"/>
  <c r="N25" s="1"/>
  <c r="CT39"/>
  <c r="CO20" i="11"/>
  <c r="CQ40" i="1"/>
  <c r="CR40"/>
  <c r="CR20" i="11" s="1"/>
  <c r="CX36" i="1"/>
  <c r="R36" s="1"/>
  <c r="CX33"/>
  <c r="R33" s="1"/>
  <c r="CX26"/>
  <c r="R26" s="1"/>
  <c r="N26" s="1"/>
  <c r="CX38"/>
  <c r="R38" s="1"/>
  <c r="CX37"/>
  <c r="R37" s="1"/>
  <c r="CX32"/>
  <c r="R32" s="1"/>
  <c r="CX28"/>
  <c r="R28" s="1"/>
  <c r="CX22" i="27"/>
  <c r="CX21"/>
  <c r="CX31" i="1"/>
  <c r="R31" s="1"/>
  <c r="CX29"/>
  <c r="R29" s="1"/>
  <c r="BY40" i="27"/>
  <c r="BY20" i="28" s="1"/>
  <c r="BW20"/>
  <c r="BX40" i="27"/>
  <c r="BX20" i="28" s="1"/>
  <c r="CT40" i="27"/>
  <c r="BW20" i="26"/>
  <c r="BY40" i="25"/>
  <c r="BY20" i="26" s="1"/>
  <c r="BX40" i="25"/>
  <c r="BX20" i="26" s="1"/>
  <c r="CT40" i="25"/>
  <c r="CV40"/>
  <c r="CV20" i="26" s="1"/>
  <c r="CX40"/>
  <c r="CT20" i="27"/>
  <c r="BX40" i="11"/>
  <c r="BX20" i="19" s="1"/>
  <c r="BY40" i="11"/>
  <c r="BY20" i="19" s="1"/>
  <c r="CV40" i="11"/>
  <c r="CV20" i="19" s="1"/>
  <c r="BW20"/>
  <c r="CT40" i="11"/>
  <c r="BX40" i="23"/>
  <c r="BX20" i="24" s="1"/>
  <c r="BW20"/>
  <c r="BY40" i="23"/>
  <c r="BY20" i="24" s="1"/>
  <c r="CV40" i="23"/>
  <c r="CV20" i="24" s="1"/>
  <c r="CT40" i="23"/>
  <c r="CX30" i="26"/>
  <c r="R30" s="1"/>
  <c r="N30" s="1"/>
  <c r="P30" s="1"/>
  <c r="CX25" i="19"/>
  <c r="R25" s="1"/>
  <c r="N25" s="1"/>
  <c r="P25" s="1"/>
  <c r="CX33" i="28"/>
  <c r="R33" s="1"/>
  <c r="N33" s="1"/>
  <c r="P33" s="1"/>
  <c r="CX35" i="24"/>
  <c r="R35" s="1"/>
  <c r="N35" s="1"/>
  <c r="P35" s="1"/>
  <c r="CX22" i="26"/>
  <c r="R22" s="1"/>
  <c r="N22" s="1"/>
  <c r="P22" s="1"/>
  <c r="CX36" i="19"/>
  <c r="R36" s="1"/>
  <c r="N36" s="1"/>
  <c r="P36" s="1"/>
  <c r="CX37" i="24"/>
  <c r="R37" s="1"/>
  <c r="N37" s="1"/>
  <c r="P37" s="1"/>
  <c r="CX37" i="27"/>
  <c r="R37" s="1"/>
  <c r="N37" s="1"/>
  <c r="P37" s="1"/>
  <c r="CX25" i="24"/>
  <c r="R25" s="1"/>
  <c r="N25" s="1"/>
  <c r="P25" s="1"/>
  <c r="CX27"/>
  <c r="R27" s="1"/>
  <c r="N27" s="1"/>
  <c r="P27" s="1"/>
  <c r="CX36" i="27"/>
  <c r="R36" s="1"/>
  <c r="N36" s="1"/>
  <c r="P36" s="1"/>
  <c r="CX38"/>
  <c r="R38" s="1"/>
  <c r="N38" s="1"/>
  <c r="P38" s="1"/>
  <c r="CX34" i="1"/>
  <c r="R34" s="1"/>
  <c r="CX28" i="19"/>
  <c r="R28" s="1"/>
  <c r="N28" s="1"/>
  <c r="P28" s="1"/>
  <c r="CX30"/>
  <c r="R30" s="1"/>
  <c r="N30" s="1"/>
  <c r="P30" s="1"/>
  <c r="CX22" i="21"/>
  <c r="N22" s="1"/>
  <c r="P22" s="1"/>
  <c r="CX35" i="26"/>
  <c r="R35" s="1"/>
  <c r="N35" s="1"/>
  <c r="P35" s="1"/>
  <c r="CX39" i="27"/>
  <c r="R39" s="1"/>
  <c r="N39" s="1"/>
  <c r="P39" s="1"/>
  <c r="CX22" i="23"/>
  <c r="N22" s="1"/>
  <c r="P22" s="1"/>
  <c r="CX34" i="27"/>
  <c r="R34" s="1"/>
  <c r="N34" s="1"/>
  <c r="P34" s="1"/>
  <c r="CX39" i="23"/>
  <c r="CX23" i="27"/>
  <c r="R23" s="1"/>
  <c r="N23" s="1"/>
  <c r="P23" s="1"/>
  <c r="CX33" i="11"/>
  <c r="R33" s="1"/>
  <c r="N33" s="1"/>
  <c r="P33" s="1"/>
  <c r="CX25" i="21"/>
  <c r="CX29" i="26"/>
  <c r="CX28" i="27"/>
  <c r="R28" s="1"/>
  <c r="N28" s="1"/>
  <c r="P28" s="1"/>
  <c r="CX24" i="24"/>
  <c r="R24" s="1"/>
  <c r="N24" s="1"/>
  <c r="P24" s="1"/>
  <c r="CX28"/>
  <c r="CX24" i="28"/>
  <c r="R24" s="1"/>
  <c r="N24" s="1"/>
  <c r="P24" s="1"/>
  <c r="CX30" i="25"/>
  <c r="N30" s="1"/>
  <c r="P30" s="1"/>
  <c r="CX35" i="1"/>
  <c r="R35" s="1"/>
  <c r="CX23" i="11"/>
  <c r="R23" s="1"/>
  <c r="N23" s="1"/>
  <c r="P23" s="1"/>
  <c r="CX27" i="19"/>
  <c r="R27" s="1"/>
  <c r="N27" s="1"/>
  <c r="P27" s="1"/>
  <c r="CX29"/>
  <c r="R29" s="1"/>
  <c r="N29" s="1"/>
  <c r="P29" s="1"/>
  <c r="CX32" i="24"/>
  <c r="R32" s="1"/>
  <c r="N32" s="1"/>
  <c r="P32" s="1"/>
  <c r="CX34"/>
  <c r="R34" s="1"/>
  <c r="N34" s="1"/>
  <c r="P34" s="1"/>
  <c r="CX36" i="26"/>
  <c r="R36" s="1"/>
  <c r="N36" s="1"/>
  <c r="P36" s="1"/>
  <c r="CX33" i="19"/>
  <c r="CX37" i="28"/>
  <c r="R37" s="1"/>
  <c r="N37" s="1"/>
  <c r="P37" s="1"/>
  <c r="CX34" i="19"/>
  <c r="CX25" i="11"/>
  <c r="R25" s="1"/>
  <c r="N25" s="1"/>
  <c r="P25" s="1"/>
  <c r="BX40" i="20"/>
  <c r="BX20" i="21" s="1"/>
  <c r="BY40" i="20"/>
  <c r="BY20" i="21" s="1"/>
  <c r="BW20"/>
  <c r="CV21" s="1"/>
  <c r="CT40" i="20"/>
  <c r="N29" i="25"/>
  <c r="P29" s="1"/>
  <c r="N22" i="1" l="1"/>
  <c r="P22" s="1"/>
  <c r="N23"/>
  <c r="P23" s="1"/>
  <c r="N27"/>
  <c r="P27" s="1"/>
  <c r="CX39"/>
  <c r="R39" s="1"/>
  <c r="N39" s="1"/>
  <c r="P39" s="1"/>
  <c r="R40" i="28"/>
  <c r="N40" s="1"/>
  <c r="P40" s="1"/>
  <c r="R22" i="27"/>
  <c r="N22" s="1"/>
  <c r="P22" s="1"/>
  <c r="R21"/>
  <c r="N21" s="1"/>
  <c r="P21" s="1"/>
  <c r="R29" i="26"/>
  <c r="N29" s="1"/>
  <c r="P29" s="1"/>
  <c r="CX20" i="27"/>
  <c r="R40" i="26"/>
  <c r="N40" s="1"/>
  <c r="P40" s="1"/>
  <c r="CV21" i="25"/>
  <c r="CT21"/>
  <c r="BY21"/>
  <c r="CX40" i="24"/>
  <c r="CT20" i="25"/>
  <c r="R28" i="24"/>
  <c r="N28" s="1"/>
  <c r="P28" s="1"/>
  <c r="BY21" i="23"/>
  <c r="CV21"/>
  <c r="CT21"/>
  <c r="CX40" i="21"/>
  <c r="CT20" i="23"/>
  <c r="CX40" i="19"/>
  <c r="CX20" i="20" s="1"/>
  <c r="CV21"/>
  <c r="BY21"/>
  <c r="CT21"/>
  <c r="R33" i="19"/>
  <c r="N33" s="1"/>
  <c r="P33" s="1"/>
  <c r="R34"/>
  <c r="N34" s="1"/>
  <c r="P34" s="1"/>
  <c r="R40"/>
  <c r="N40" s="1"/>
  <c r="P40" s="1"/>
  <c r="N38" i="1"/>
  <c r="P38" s="1"/>
  <c r="N34"/>
  <c r="P34" s="1"/>
  <c r="N37"/>
  <c r="P37" s="1"/>
  <c r="N35"/>
  <c r="P35" s="1"/>
  <c r="N28"/>
  <c r="P28" s="1"/>
  <c r="P25"/>
  <c r="N31"/>
  <c r="P31" s="1"/>
  <c r="P26"/>
  <c r="N29"/>
  <c r="P29" s="1"/>
  <c r="N32"/>
  <c r="P32" s="1"/>
  <c r="N36"/>
  <c r="P36" s="1"/>
  <c r="N33"/>
  <c r="P33" s="1"/>
  <c r="CQ20" i="11"/>
  <c r="CS21" s="1"/>
  <c r="CS40" i="1"/>
  <c r="R41" i="25"/>
  <c r="U43" s="1"/>
  <c r="A49" s="1"/>
  <c r="BY21" i="24"/>
  <c r="CT21"/>
  <c r="CV21"/>
  <c r="CT20" i="19"/>
  <c r="CX40" i="11"/>
  <c r="CT20" i="26"/>
  <c r="CX40" i="25"/>
  <c r="CX20" i="26" s="1"/>
  <c r="CX40" i="27"/>
  <c r="CT20" i="28"/>
  <c r="BY21"/>
  <c r="CV21"/>
  <c r="CT21"/>
  <c r="CX40" i="23"/>
  <c r="CT20" i="24"/>
  <c r="CT21" i="19"/>
  <c r="BY21"/>
  <c r="CV21"/>
  <c r="BY21" i="26"/>
  <c r="CT21"/>
  <c r="CV21"/>
  <c r="CT20" i="21"/>
  <c r="CX40" i="20"/>
  <c r="BY21" i="21"/>
  <c r="CT21"/>
  <c r="CX21" s="1"/>
  <c r="N21" i="23"/>
  <c r="P21" s="1"/>
  <c r="CX21" i="25" l="1"/>
  <c r="CX20" i="28"/>
  <c r="R40" i="27"/>
  <c r="N40" s="1"/>
  <c r="P40" s="1"/>
  <c r="CX20" i="25"/>
  <c r="R40" i="24"/>
  <c r="N40" s="1"/>
  <c r="P40" s="1"/>
  <c r="CX20"/>
  <c r="R40" i="23"/>
  <c r="CX20"/>
  <c r="R40" i="21"/>
  <c r="N40" s="1"/>
  <c r="P40" s="1"/>
  <c r="CX20"/>
  <c r="R40" i="20"/>
  <c r="CX21" i="23"/>
  <c r="CX21" i="20"/>
  <c r="R21" s="1"/>
  <c r="N21" s="1"/>
  <c r="P21" s="1"/>
  <c r="CX20" i="19"/>
  <c r="R40" i="11"/>
  <c r="N40" s="1"/>
  <c r="P40" s="1"/>
  <c r="CW21"/>
  <c r="CU21"/>
  <c r="CV21"/>
  <c r="CT21"/>
  <c r="CT40" i="1"/>
  <c r="CS20" i="11"/>
  <c r="CW40" i="1"/>
  <c r="CW20" i="11" s="1"/>
  <c r="CV40" i="1"/>
  <c r="CV20" i="11" s="1"/>
  <c r="CU40" i="1"/>
  <c r="CU20" i="11" s="1"/>
  <c r="CX21" i="28"/>
  <c r="CX21" i="24"/>
  <c r="CX21" i="26"/>
  <c r="R21" s="1"/>
  <c r="CX21" i="19"/>
  <c r="N21" i="21"/>
  <c r="P21" s="1"/>
  <c r="R21" i="28" l="1"/>
  <c r="N21" s="1"/>
  <c r="P21" s="1"/>
  <c r="R41" i="27"/>
  <c r="U43" s="1"/>
  <c r="A49" s="1"/>
  <c r="R21" i="24"/>
  <c r="R41" s="1"/>
  <c r="U43" s="1"/>
  <c r="A49" s="1"/>
  <c r="N40" i="23"/>
  <c r="P40" s="1"/>
  <c r="R41"/>
  <c r="U43" s="1"/>
  <c r="A49" s="1"/>
  <c r="R41" i="21"/>
  <c r="U43" s="1"/>
  <c r="A49" s="1"/>
  <c r="N40" i="20"/>
  <c r="P40" s="1"/>
  <c r="R41"/>
  <c r="U43" s="1"/>
  <c r="A49" s="1"/>
  <c r="CX21" i="11"/>
  <c r="CX40" i="1"/>
  <c r="R40" s="1"/>
  <c r="CT20" i="11"/>
  <c r="R41" i="19"/>
  <c r="U43" s="1"/>
  <c r="A49" s="1"/>
  <c r="N21"/>
  <c r="P21" s="1"/>
  <c r="N21" i="26"/>
  <c r="P21" s="1"/>
  <c r="R41"/>
  <c r="U43" s="1"/>
  <c r="A49" s="1"/>
  <c r="R41" i="28" l="1"/>
  <c r="U43" s="1"/>
  <c r="A49" s="1"/>
  <c r="N21" i="24"/>
  <c r="P21" s="1"/>
  <c r="R21" i="11"/>
  <c r="N21" s="1"/>
  <c r="P21" s="1"/>
  <c r="CX20"/>
  <c r="R41" l="1"/>
  <c r="U43" s="1"/>
  <c r="A49" s="1"/>
  <c r="N40" i="1"/>
  <c r="P40" s="1"/>
  <c r="R41"/>
  <c r="U43" s="1"/>
  <c r="A49" s="1"/>
</calcChain>
</file>

<file path=xl/sharedStrings.xml><?xml version="1.0" encoding="utf-8"?>
<sst xmlns="http://schemas.openxmlformats.org/spreadsheetml/2006/main" count="7089" uniqueCount="1283">
  <si>
    <t>MEHRAN UNIVERSITY OF ENGINEERING AND TECHNOLOGY, JAMSHORO</t>
  </si>
  <si>
    <t>Semester</t>
  </si>
  <si>
    <t>Year</t>
  </si>
  <si>
    <t>Batch</t>
  </si>
  <si>
    <t>Subject</t>
  </si>
  <si>
    <t>Date of Conduct</t>
  </si>
  <si>
    <t>Supplementary Exam</t>
  </si>
  <si>
    <t>S#</t>
  </si>
  <si>
    <t>ID NUMBER</t>
  </si>
  <si>
    <t>Out of</t>
  </si>
  <si>
    <t>Grade</t>
  </si>
  <si>
    <t>First</t>
  </si>
  <si>
    <t>14ME</t>
  </si>
  <si>
    <t>Mechanical Engineering</t>
  </si>
  <si>
    <t xml:space="preserve">Note: 1) Use Times New Roman Font. 2) Abbreviations are not allowed. 3) Twelve (12) Font Size is allowed. For Further help download sample filled award list from internet ( http://www.muet.edu.pk ).
</t>
  </si>
  <si>
    <t>Note:</t>
  </si>
  <si>
    <t>Award List of Practical</t>
  </si>
  <si>
    <t>SESSIONAL MARKS</t>
  </si>
  <si>
    <t>FINAL SEMESTER EXAMINATION</t>
  </si>
  <si>
    <t>Second</t>
  </si>
  <si>
    <t>Signature of the External Examiner</t>
  </si>
  <si>
    <t>Signature of the Director/Chairman of    Institute / Department</t>
  </si>
  <si>
    <t>Civil Engineering</t>
  </si>
  <si>
    <t>Electrical Engineering</t>
  </si>
  <si>
    <t>Electronic Engineering</t>
  </si>
  <si>
    <t>Telecommunication Engineering</t>
  </si>
  <si>
    <t>Biomedical Engineering</t>
  </si>
  <si>
    <t>Computer Systems Engineering</t>
  </si>
  <si>
    <t>Software Engineering</t>
  </si>
  <si>
    <t>Chemical Engineering</t>
  </si>
  <si>
    <t>Petroleum and Natural Gas Engineering</t>
  </si>
  <si>
    <t>Mining Engineering</t>
  </si>
  <si>
    <t>Textile Engineering</t>
  </si>
  <si>
    <t>Industrial Engineering and Management</t>
  </si>
  <si>
    <t>Architecture</t>
  </si>
  <si>
    <t>City and Regional Planning</t>
  </si>
  <si>
    <t>Environmental Engineering</t>
  </si>
  <si>
    <t>13CE</t>
  </si>
  <si>
    <t>13ME</t>
  </si>
  <si>
    <t>13EL</t>
  </si>
  <si>
    <t>13ES</t>
  </si>
  <si>
    <t>13TL</t>
  </si>
  <si>
    <t>13BM</t>
  </si>
  <si>
    <t>13CS</t>
  </si>
  <si>
    <t>13SW</t>
  </si>
  <si>
    <t>13CH</t>
  </si>
  <si>
    <t>13PG</t>
  </si>
  <si>
    <t>13MN</t>
  </si>
  <si>
    <t>13MT</t>
  </si>
  <si>
    <t>13TE</t>
  </si>
  <si>
    <t>13IN</t>
  </si>
  <si>
    <t>13AR</t>
  </si>
  <si>
    <t>13CRP</t>
  </si>
  <si>
    <t>13EE</t>
  </si>
  <si>
    <t>14CE</t>
  </si>
  <si>
    <t>14EL</t>
  </si>
  <si>
    <t>14ES</t>
  </si>
  <si>
    <t>14TL</t>
  </si>
  <si>
    <t>14BM</t>
  </si>
  <si>
    <t>14CS</t>
  </si>
  <si>
    <t>14SW</t>
  </si>
  <si>
    <t>14CH</t>
  </si>
  <si>
    <t>14PG</t>
  </si>
  <si>
    <t>14MN</t>
  </si>
  <si>
    <t>14MT</t>
  </si>
  <si>
    <t>14TE</t>
  </si>
  <si>
    <t>14IN</t>
  </si>
  <si>
    <t>14AR</t>
  </si>
  <si>
    <t>14CRP</t>
  </si>
  <si>
    <t>14EE</t>
  </si>
  <si>
    <t>15CE</t>
  </si>
  <si>
    <t>15ME</t>
  </si>
  <si>
    <t>15EL</t>
  </si>
  <si>
    <t>15ES</t>
  </si>
  <si>
    <t>15TL</t>
  </si>
  <si>
    <t>15BM</t>
  </si>
  <si>
    <t>15CS</t>
  </si>
  <si>
    <t>15SW</t>
  </si>
  <si>
    <t>15CH</t>
  </si>
  <si>
    <t>15PG</t>
  </si>
  <si>
    <t>15MN</t>
  </si>
  <si>
    <t>15MT</t>
  </si>
  <si>
    <t>15TE</t>
  </si>
  <si>
    <t>15IN</t>
  </si>
  <si>
    <t>15AR</t>
  </si>
  <si>
    <t>15CRP</t>
  </si>
  <si>
    <t>15EE</t>
  </si>
  <si>
    <t>16CE</t>
  </si>
  <si>
    <t>16ME</t>
  </si>
  <si>
    <t>16EL</t>
  </si>
  <si>
    <t>16ES</t>
  </si>
  <si>
    <t>16TL</t>
  </si>
  <si>
    <t>16BM</t>
  </si>
  <si>
    <t>16CS</t>
  </si>
  <si>
    <t>16SW</t>
  </si>
  <si>
    <t>16CH</t>
  </si>
  <si>
    <t>16PG</t>
  </si>
  <si>
    <t>16MN</t>
  </si>
  <si>
    <t>16MT</t>
  </si>
  <si>
    <t>16TE</t>
  </si>
  <si>
    <t>16IN</t>
  </si>
  <si>
    <t>16AR</t>
  </si>
  <si>
    <t>16CRP</t>
  </si>
  <si>
    <t>16EE</t>
  </si>
  <si>
    <t>Third</t>
  </si>
  <si>
    <t>Fourth</t>
  </si>
  <si>
    <t>Fifth</t>
  </si>
  <si>
    <t>Sixth</t>
  </si>
  <si>
    <t>Seventh</t>
  </si>
  <si>
    <t>Eighth</t>
  </si>
  <si>
    <t>Ninth</t>
  </si>
  <si>
    <t>Tenth</t>
  </si>
  <si>
    <t>Final</t>
  </si>
  <si>
    <t>Regular Exam</t>
  </si>
  <si>
    <t>Special Regular</t>
  </si>
  <si>
    <t>Special Supplementary</t>
  </si>
  <si>
    <t>B.E</t>
  </si>
  <si>
    <t>Error Notification Area</t>
  </si>
  <si>
    <t>Metallurgy and Materials Engineering</t>
  </si>
  <si>
    <t>B.CRP</t>
  </si>
  <si>
    <t>B.ARCH</t>
  </si>
  <si>
    <t>Civil</t>
  </si>
  <si>
    <t>Mechanical</t>
  </si>
  <si>
    <t>Electrical</t>
  </si>
  <si>
    <t>Electronic</t>
  </si>
  <si>
    <t>Departments</t>
  </si>
  <si>
    <t>Subjects</t>
  </si>
  <si>
    <t>Strength of Materials-I</t>
  </si>
  <si>
    <t>K14CE</t>
  </si>
  <si>
    <t>K15CE</t>
  </si>
  <si>
    <t>K14ME</t>
  </si>
  <si>
    <t>K15ME</t>
  </si>
  <si>
    <t>K14EL</t>
  </si>
  <si>
    <t>K15EL</t>
  </si>
  <si>
    <t>K14ES</t>
  </si>
  <si>
    <t>K15ES</t>
  </si>
  <si>
    <t>K14TL</t>
  </si>
  <si>
    <t>K15TL</t>
  </si>
  <si>
    <t>K14BM</t>
  </si>
  <si>
    <t>K15BM</t>
  </si>
  <si>
    <t>K14CS</t>
  </si>
  <si>
    <t>K15CS</t>
  </si>
  <si>
    <t>K14SW</t>
  </si>
  <si>
    <t>K15SW</t>
  </si>
  <si>
    <t>K14CH</t>
  </si>
  <si>
    <t>K15CH</t>
  </si>
  <si>
    <t>K14PG</t>
  </si>
  <si>
    <t>K15PG</t>
  </si>
  <si>
    <t>K14MN</t>
  </si>
  <si>
    <t>K15MN</t>
  </si>
  <si>
    <t>K14MT</t>
  </si>
  <si>
    <t>K15MT</t>
  </si>
  <si>
    <t>K14TE</t>
  </si>
  <si>
    <t>K15TE</t>
  </si>
  <si>
    <t>K14IN</t>
  </si>
  <si>
    <t>K15IN</t>
  </si>
  <si>
    <t>K14AR</t>
  </si>
  <si>
    <t>K15AR</t>
  </si>
  <si>
    <t>K14CRP</t>
  </si>
  <si>
    <t>K15CRP</t>
  </si>
  <si>
    <t>K14EE</t>
  </si>
  <si>
    <t>K15EE</t>
  </si>
  <si>
    <t>K13CE</t>
  </si>
  <si>
    <t>K13ME</t>
  </si>
  <si>
    <t>K13EL</t>
  </si>
  <si>
    <t>K13ES</t>
  </si>
  <si>
    <t>K13TL</t>
  </si>
  <si>
    <t>K13BM</t>
  </si>
  <si>
    <t>K13CS</t>
  </si>
  <si>
    <t>K13SW</t>
  </si>
  <si>
    <t>K13CH</t>
  </si>
  <si>
    <t>K13PG</t>
  </si>
  <si>
    <t>K13MN</t>
  </si>
  <si>
    <t>K13MT</t>
  </si>
  <si>
    <t>K13TE</t>
  </si>
  <si>
    <t>K13IN</t>
  </si>
  <si>
    <t>K13CRP</t>
  </si>
  <si>
    <t>K13EE</t>
  </si>
  <si>
    <t>Engineering Drawing</t>
  </si>
  <si>
    <t>Civil Engineering Materials</t>
  </si>
  <si>
    <t xml:space="preserve">Introduction to Computers &amp; C++ Programming </t>
  </si>
  <si>
    <t>Basic Electro Mechanical Engineering</t>
  </si>
  <si>
    <t>Functional English</t>
  </si>
  <si>
    <t>Islamic Studies/Ethics</t>
  </si>
  <si>
    <t>Pakistan Studies</t>
  </si>
  <si>
    <t>Applied Calculus</t>
  </si>
  <si>
    <t>Engineering Mechanics</t>
  </si>
  <si>
    <t>Surveying-I</t>
  </si>
  <si>
    <t>Civil Engineering Drawing</t>
  </si>
  <si>
    <t>Telecommunication</t>
  </si>
  <si>
    <t>Biomedical</t>
  </si>
  <si>
    <t>Computer Systems</t>
  </si>
  <si>
    <t>Software</t>
  </si>
  <si>
    <t>Chemical</t>
  </si>
  <si>
    <t>Petroleum and Natural Gas</t>
  </si>
  <si>
    <t>Mining</t>
  </si>
  <si>
    <t>Metallurgy and Materials</t>
  </si>
  <si>
    <t>Textile</t>
  </si>
  <si>
    <t>Industrial</t>
  </si>
  <si>
    <t>Environmental</t>
  </si>
  <si>
    <t>Engineering Drawing &amp; Graphics</t>
  </si>
  <si>
    <t>Engineering Statics</t>
  </si>
  <si>
    <t>Engineering Materials</t>
  </si>
  <si>
    <t>Linear Algebra, Differential Equations and Analytical Geometry</t>
  </si>
  <si>
    <t>Engineering Dynamics</t>
  </si>
  <si>
    <t>Electrical Technology</t>
  </si>
  <si>
    <t>Functional Engineering</t>
  </si>
  <si>
    <t>Workshop Practice</t>
  </si>
  <si>
    <t>Applied Physics</t>
  </si>
  <si>
    <t>Introduction to Computing &amp; Programming</t>
  </si>
  <si>
    <t>Electrical Workshop Practice</t>
  </si>
  <si>
    <t>Introduction to Computing</t>
  </si>
  <si>
    <t>Professional Ethics</t>
  </si>
  <si>
    <t>Electronic Workshop</t>
  </si>
  <si>
    <t>Basic Electrical Engineering</t>
  </si>
  <si>
    <t>Basic Biology</t>
  </si>
  <si>
    <t>Computer Fundamentals</t>
  </si>
  <si>
    <t>Computer Programming</t>
  </si>
  <si>
    <t>Basic Chemical Engineering</t>
  </si>
  <si>
    <t>Applied Chemistry</t>
  </si>
  <si>
    <t>Fundamentals of Petroleum Engineering</t>
  </si>
  <si>
    <t xml:space="preserve">Mining Engineering Fundamentals </t>
  </si>
  <si>
    <t>Introduction to Engineering Materials</t>
  </si>
  <si>
    <t>Introduction to Textile Engineering</t>
  </si>
  <si>
    <t>Engineering Drawing &amp; Computer Graphics</t>
  </si>
  <si>
    <t>Industrial Economical &amp; Management</t>
  </si>
  <si>
    <t>Basic Design-I</t>
  </si>
  <si>
    <t>Physical Environment</t>
  </si>
  <si>
    <t>Statics</t>
  </si>
  <si>
    <t xml:space="preserve">Visual Communication </t>
  </si>
  <si>
    <t>Basic Design</t>
  </si>
  <si>
    <t>Calculus &amp; Statistical Methods</t>
  </si>
  <si>
    <t>Technical Drawing</t>
  </si>
  <si>
    <t>Introduction to Planning</t>
  </si>
  <si>
    <t>Model Making</t>
  </si>
  <si>
    <t>Introduction to Environmental Engineering</t>
  </si>
  <si>
    <t>Computer Aided Learning</t>
  </si>
  <si>
    <t>Surveying</t>
  </si>
  <si>
    <t xml:space="preserve">Introduction to Environmental Physics </t>
  </si>
  <si>
    <t>Islamic Studies / Ethics</t>
  </si>
  <si>
    <t>Linear Algebra and Analytical Geometry</t>
  </si>
  <si>
    <t>Linear Circuit Analysis</t>
  </si>
  <si>
    <t>Applied Mechanics</t>
  </si>
  <si>
    <t>Communication Skills</t>
  </si>
  <si>
    <t xml:space="preserve">Communication Skills   </t>
  </si>
  <si>
    <t>Linear Algebra &amp; Analytical Geometry</t>
  </si>
  <si>
    <t>Basic Electronics</t>
  </si>
  <si>
    <t>Electrical Circuits</t>
  </si>
  <si>
    <t>Data Structure and Algorithm Analysis</t>
  </si>
  <si>
    <t>Introduction to Simulation Tools</t>
  </si>
  <si>
    <t>Electrical Circuits and Systems</t>
  </si>
  <si>
    <t>Biophysics</t>
  </si>
  <si>
    <t>Digital Logic and Design</t>
  </si>
  <si>
    <t>Digital Computer &amp; Logic Design</t>
  </si>
  <si>
    <t>Data Structure &amp; Algorithms</t>
  </si>
  <si>
    <t>Basic Electrical Technology</t>
  </si>
  <si>
    <t>Chemical Process Calculations-I</t>
  </si>
  <si>
    <t>Chemical Process Technology</t>
  </si>
  <si>
    <t>Applied Geology</t>
  </si>
  <si>
    <t xml:space="preserve">Functional English </t>
  </si>
  <si>
    <t xml:space="preserve">Linear Algebra &amp; Analytical Geometry  </t>
  </si>
  <si>
    <t xml:space="preserve">Engineering Mechanics  </t>
  </si>
  <si>
    <t xml:space="preserve">Applied Chemistry  </t>
  </si>
  <si>
    <t xml:space="preserve">Electrical Technology  </t>
  </si>
  <si>
    <t xml:space="preserve">Linear Algebra, Differential Equation &amp; Analytical Geometry </t>
  </si>
  <si>
    <t xml:space="preserve">Applied Physics  </t>
  </si>
  <si>
    <t xml:space="preserve">Applied Electricity &amp; Electronics  </t>
  </si>
  <si>
    <t xml:space="preserve">Engineering Drawing &amp; Graphics  </t>
  </si>
  <si>
    <t>Textile Raw Materials</t>
  </si>
  <si>
    <t>Applied Thermodynamics</t>
  </si>
  <si>
    <t>Differential Equations &amp; Laplace Transform</t>
  </si>
  <si>
    <t>Linear Algebra Differential Equation &amp; Analytical Geometry</t>
  </si>
  <si>
    <t>Mechanics of Materials</t>
  </si>
  <si>
    <t>Basic Business Management</t>
  </si>
  <si>
    <t>Manufacturing Processes</t>
  </si>
  <si>
    <t>Building Materials</t>
  </si>
  <si>
    <t>History of Art &amp; Architecture-I</t>
  </si>
  <si>
    <t>Basic Design-II</t>
  </si>
  <si>
    <t>Model Making Workshop</t>
  </si>
  <si>
    <t>Architectural Design for Planners</t>
  </si>
  <si>
    <t>Socio-Economic Aspect of Planning</t>
  </si>
  <si>
    <t>Planning Data Analysis</t>
  </si>
  <si>
    <t>Introduction to Computer Programming</t>
  </si>
  <si>
    <t>Environmental Chemistry</t>
  </si>
  <si>
    <t xml:space="preserve">Islamic Studies/Ethics                   </t>
  </si>
  <si>
    <t>Organic &amp; Inorganic Chemistry</t>
  </si>
  <si>
    <t>Transportation Engineering</t>
  </si>
  <si>
    <t>Differential Equation, Fourier Series &amp; Laplace Transforms</t>
  </si>
  <si>
    <t>Surveying-II</t>
  </si>
  <si>
    <t>Engineering Geology</t>
  </si>
  <si>
    <t>Amplifier &amp; Oscillators</t>
  </si>
  <si>
    <t>Differential Equation &amp; Fourier Series</t>
  </si>
  <si>
    <t>Digital Electronics</t>
  </si>
  <si>
    <t>Engineering Management</t>
  </si>
  <si>
    <t>Electromagnetism</t>
  </si>
  <si>
    <t>Differential Equations</t>
  </si>
  <si>
    <t>Biochemistry</t>
  </si>
  <si>
    <t>Electronic Circuit Design</t>
  </si>
  <si>
    <t>Computer Architecture and Design</t>
  </si>
  <si>
    <t>Object Oriented Programming</t>
  </si>
  <si>
    <t>Technical Report Writing</t>
  </si>
  <si>
    <r>
      <t>Software Economics &amp; Management</t>
    </r>
    <r>
      <rPr>
        <b/>
        <sz val="8"/>
        <color indexed="8"/>
        <rFont val="Times New Roman"/>
        <family val="1"/>
      </rPr>
      <t xml:space="preserve">  </t>
    </r>
  </si>
  <si>
    <t>Information Systems</t>
  </si>
  <si>
    <t>Computer Architecture &amp; Organization</t>
  </si>
  <si>
    <t>Operating Systems Concepts</t>
  </si>
  <si>
    <t>Fibre Science</t>
  </si>
  <si>
    <t>Yarn Manufacturing-I</t>
  </si>
  <si>
    <t>Industrial Engineering &amp; Management</t>
  </si>
  <si>
    <t>Textile Mechanics-I</t>
  </si>
  <si>
    <t>Textile Mechanics-II</t>
  </si>
  <si>
    <t>Stratigraphy &amp; Structural Geology</t>
  </si>
  <si>
    <t>Differential Equation &amp; Complex Variable</t>
  </si>
  <si>
    <t>Introduction to Electrical Engineering</t>
  </si>
  <si>
    <t>Fluid Mechanics</t>
  </si>
  <si>
    <t>Technical Writing &amp; Presentation Skills</t>
  </si>
  <si>
    <t>Computer Programming &amp; Software Application</t>
  </si>
  <si>
    <t>Architectural Design-I</t>
  </si>
  <si>
    <t>Physical Environmental Studies-I</t>
  </si>
  <si>
    <t>History of Art &amp; Architecture-II</t>
  </si>
  <si>
    <t>Sociology</t>
  </si>
  <si>
    <t>Computer Aided Design-I</t>
  </si>
  <si>
    <t>History of Urban Planning</t>
  </si>
  <si>
    <t>Construction Technology</t>
  </si>
  <si>
    <t>Communication Skills and Report Writing</t>
  </si>
  <si>
    <t>Ecological Management</t>
  </si>
  <si>
    <t>Thermodynamics</t>
  </si>
  <si>
    <t>Environmental &amp; Human Interaction</t>
  </si>
  <si>
    <t>Environmental Microbiology</t>
  </si>
  <si>
    <t xml:space="preserve">Name of Internal </t>
  </si>
  <si>
    <t xml:space="preserve">Name of External </t>
  </si>
  <si>
    <t>ATTENDANCE ERRORS</t>
  </si>
  <si>
    <t>OTHER FORMAT ERRORS</t>
  </si>
  <si>
    <t>DEPARTMENT / INSTITUTE</t>
  </si>
  <si>
    <t>PROGRAM</t>
  </si>
  <si>
    <t>ROLL# ERRORS</t>
  </si>
  <si>
    <t>INSTRUCTIONS:</t>
  </si>
  <si>
    <t>Note: Please do not write or cross anything  with Pen / Pencil above this area.</t>
  </si>
  <si>
    <t>Signature of Subject Teacher</t>
  </si>
  <si>
    <t>Signature of the Subject Teacher</t>
  </si>
  <si>
    <t>TOTAL ERRORS IN A SHEET</t>
  </si>
  <si>
    <t>Total Heading Errors</t>
  </si>
  <si>
    <t>Electronic Devices &amp; Circuits</t>
  </si>
  <si>
    <t>Measurement &amp; Instrumentation</t>
  </si>
  <si>
    <t>Chemical Process Calculation-II</t>
  </si>
  <si>
    <t>General Geology</t>
  </si>
  <si>
    <t>Management Information System</t>
  </si>
  <si>
    <t>Complex Variable &amp; Transforms</t>
  </si>
  <si>
    <t>Fuel Furnaces and Energy Conversion</t>
  </si>
  <si>
    <t>Basic Thermodynamics</t>
  </si>
  <si>
    <t>Thermodynamics-I</t>
  </si>
  <si>
    <t>Digital Logic Design</t>
  </si>
  <si>
    <t>Physical Analytical Chemistry</t>
  </si>
  <si>
    <t>Strength of Materials</t>
  </si>
  <si>
    <t>Mineral Dressing</t>
  </si>
  <si>
    <t>Introduction to Computer &amp; C++ Programming</t>
  </si>
  <si>
    <t>Engineering Thermodynamics</t>
  </si>
  <si>
    <t>Industrial Safety &amp; Environmental Engineering</t>
  </si>
  <si>
    <t>Materials &amp; Processes</t>
  </si>
  <si>
    <r>
      <t>Mechanics of Machines</t>
    </r>
    <r>
      <rPr>
        <b/>
        <sz val="8"/>
        <color indexed="8"/>
        <rFont val="Times New Roman"/>
        <family val="1"/>
      </rPr>
      <t>-</t>
    </r>
    <r>
      <rPr>
        <sz val="8"/>
        <color indexed="8"/>
        <rFont val="Times New Roman"/>
        <family val="1"/>
      </rPr>
      <t>I</t>
    </r>
  </si>
  <si>
    <t>Electrical Network Analysis</t>
  </si>
  <si>
    <t>Engineering Economics</t>
  </si>
  <si>
    <t>Mine Surveying-I</t>
  </si>
  <si>
    <t>Materials Thermodynamics &amp; Kinetics</t>
  </si>
  <si>
    <t>Mechanics of Machines</t>
  </si>
  <si>
    <t>Computer Aided Engineering Design</t>
  </si>
  <si>
    <t>Engineering Material</t>
  </si>
  <si>
    <t>Mechanical Behavior of Materials</t>
  </si>
  <si>
    <t>(1)</t>
  </si>
  <si>
    <t>(2)</t>
  </si>
  <si>
    <t>(3)</t>
  </si>
  <si>
    <t>(4)</t>
  </si>
  <si>
    <t>(3 + 4)</t>
  </si>
  <si>
    <t>(1 + 2 + 5)</t>
  </si>
  <si>
    <t>Attendance Marks</t>
  </si>
  <si>
    <t>Evaluation Lab Work</t>
  </si>
  <si>
    <t>Objective Type Test</t>
  </si>
  <si>
    <t>Practical Viva Voce</t>
  </si>
  <si>
    <t>Total Marks</t>
  </si>
  <si>
    <t>(5)</t>
  </si>
  <si>
    <t>ERROR NOTIFICATION AREA</t>
  </si>
  <si>
    <t>Petroleum &amp; Natural Gas Engineering</t>
  </si>
  <si>
    <t>Metallurgy &amp; Materials Engineering</t>
  </si>
  <si>
    <t xml:space="preserve">Architecture </t>
  </si>
  <si>
    <t>City &amp; Regional Planning</t>
  </si>
  <si>
    <t>ABS</t>
  </si>
  <si>
    <t>Theory of Structures</t>
  </si>
  <si>
    <t>Theory of Electromagnetic Field</t>
  </si>
  <si>
    <t>Data Structure &amp; Algorithm Analysis</t>
  </si>
  <si>
    <t>Chemical Engineering Thermodynamics</t>
  </si>
  <si>
    <t>Drilling Engineering-I</t>
  </si>
  <si>
    <t>Mine Surveying-II</t>
  </si>
  <si>
    <t>Foundry Engineering-I</t>
  </si>
  <si>
    <t>Production Planning &amp; Control</t>
  </si>
  <si>
    <t>Architectural Design-II</t>
  </si>
  <si>
    <t>Planning Law</t>
  </si>
  <si>
    <t>Environmental Economics</t>
  </si>
  <si>
    <t>Fluid Mechanics &amp; Hydraulics-I</t>
  </si>
  <si>
    <t>Strength of Materials-II</t>
  </si>
  <si>
    <t>Electrical Machines</t>
  </si>
  <si>
    <t>Database Management &amp; Administration</t>
  </si>
  <si>
    <t>Iron Making Technology</t>
  </si>
  <si>
    <t>Yarn Manufacturing-II</t>
  </si>
  <si>
    <t>Housing</t>
  </si>
  <si>
    <t>Engineering Materials &amp; Environment</t>
  </si>
  <si>
    <t>Construction Engineering</t>
  </si>
  <si>
    <t>Thermodynamics-II</t>
  </si>
  <si>
    <t>Applied Electronics</t>
  </si>
  <si>
    <t>Sequential Circuit Design</t>
  </si>
  <si>
    <t>Linear Integrated Circuits &amp; Filters</t>
  </si>
  <si>
    <t>Modeling &amp; Simulation</t>
  </si>
  <si>
    <t>Operations Research</t>
  </si>
  <si>
    <t>Complex Variable and Laplace Transforms</t>
  </si>
  <si>
    <t>Applied Statistics</t>
  </si>
  <si>
    <t>Mineralogy &amp; Petrology</t>
  </si>
  <si>
    <t>Physical Metallurgy-I</t>
  </si>
  <si>
    <t>Fabric Manufacturing-I</t>
  </si>
  <si>
    <t>Managerial Accounting</t>
  </si>
  <si>
    <t>History of Art &amp; Architecture-III</t>
  </si>
  <si>
    <t>Transportation Planning</t>
  </si>
  <si>
    <t>Differential Equations &amp; Fourier Series</t>
  </si>
  <si>
    <t>Plain &amp; Reinforced Concrete</t>
  </si>
  <si>
    <t>Fluid Mechanics-I</t>
  </si>
  <si>
    <t>Microprocessor Systems</t>
  </si>
  <si>
    <t>Engineering Economics &amp; Management</t>
  </si>
  <si>
    <t>Microprocessor Technologies</t>
  </si>
  <si>
    <t>Chemical Engineering Fluid Mechanics-I</t>
  </si>
  <si>
    <t>Mineral Processing-I</t>
  </si>
  <si>
    <t>Non Ferrous Extractive Metallurgy</t>
  </si>
  <si>
    <t>Textile Pretreatment</t>
  </si>
  <si>
    <t>Basic Machine Design</t>
  </si>
  <si>
    <t>Mapping &amp; Remote Sensing</t>
  </si>
  <si>
    <t>Computer Aided Design &amp; Drafting</t>
  </si>
  <si>
    <t>Mechanics of Machines-II</t>
  </si>
  <si>
    <t>Integrated Electronics</t>
  </si>
  <si>
    <t>Laplace Transforms &amp; Discrete Mathematics</t>
  </si>
  <si>
    <t>Particulate Technology</t>
  </si>
  <si>
    <t>Coal Technology</t>
  </si>
  <si>
    <t>Textile Machine Design</t>
  </si>
  <si>
    <t>Computer Aided Design-II</t>
  </si>
  <si>
    <t>Computer Aided Design</t>
  </si>
  <si>
    <t>Numerical Methods</t>
  </si>
  <si>
    <t>GIS &amp; Remote Sensing</t>
  </si>
  <si>
    <t>13First</t>
  </si>
  <si>
    <t>Synthetic Fiber Manufacturing</t>
  </si>
  <si>
    <t>14First</t>
  </si>
  <si>
    <t>14Second</t>
  </si>
  <si>
    <t xml:space="preserve">Linear Algebra, Differential Equations &amp; Analytical Geometry </t>
  </si>
  <si>
    <t>Textile Raw Material</t>
  </si>
  <si>
    <t>Electrical Circuits &amp; Systems</t>
  </si>
  <si>
    <t>Digital Logic &amp; Design</t>
  </si>
  <si>
    <t>Inspection &amp; Testing of Materials</t>
  </si>
  <si>
    <t>15First</t>
  </si>
  <si>
    <t>15Second</t>
  </si>
  <si>
    <t>K13First</t>
  </si>
  <si>
    <t>Linear Algebra, Differential Equations &amp; Analytical Geometry</t>
  </si>
  <si>
    <t>Dr. Siraj Ahmed</t>
  </si>
  <si>
    <t>Dr. Furqan Ahmed</t>
  </si>
  <si>
    <t>Physical Environmental Studies-II</t>
  </si>
  <si>
    <t>Petroleum Geology &amp; Geophysical Exploration</t>
  </si>
  <si>
    <t>Architecture &amp; Town Planning</t>
  </si>
  <si>
    <t>Basics of Theory of Structure</t>
  </si>
  <si>
    <t>Industrial Economics &amp; Management</t>
  </si>
  <si>
    <t>Socio-economic Aspects of Planning</t>
  </si>
  <si>
    <t>Electromagnetic Field</t>
  </si>
  <si>
    <t>Anatomy for EngineerS</t>
  </si>
  <si>
    <t>Microprocessors &amp; Interfacing Techniques</t>
  </si>
  <si>
    <t>Discrete Structures</t>
  </si>
  <si>
    <t>Data Structures &amp; Algorithms</t>
  </si>
  <si>
    <t>Industrial Probability and Estimations</t>
  </si>
  <si>
    <t>Please Do Not Use Copy or Cut Paste Option, it will distrub the Entire Sheet and insert ID Numbers in Sequence.</t>
  </si>
  <si>
    <t>---</t>
  </si>
  <si>
    <t>IF BLANK ROWS LEFT AT LAST THEN PLEASE USE FILTER BY SELECTING SMALL CIRCLE BELOW OF S# AND UNCHECK (BLANKS) AND PRESS OK.</t>
  </si>
  <si>
    <t>ROLL # ENTRY FORMAT AND SEQUENCE SAMPLE</t>
  </si>
  <si>
    <t>FOR SZAB CAMPUS</t>
  </si>
  <si>
    <t>13CE01</t>
  </si>
  <si>
    <t>K13CE01</t>
  </si>
  <si>
    <t>13CE02</t>
  </si>
  <si>
    <t>K13CE02</t>
  </si>
  <si>
    <t>13-12CE01</t>
  </si>
  <si>
    <t>K13-12CE01</t>
  </si>
  <si>
    <t>13-12CE02</t>
  </si>
  <si>
    <t>K13-12CE02</t>
  </si>
  <si>
    <t>13-11CE01</t>
  </si>
  <si>
    <t>K13-11CE01</t>
  </si>
  <si>
    <t>13-11CE02</t>
  </si>
  <si>
    <t>K13-11CE02</t>
  </si>
  <si>
    <t>13-10CE01</t>
  </si>
  <si>
    <t>K13-10CE01</t>
  </si>
  <si>
    <r>
      <rPr>
        <b/>
        <sz val="9"/>
        <color indexed="8"/>
        <rFont val="Times New Roman"/>
        <family val="1"/>
      </rPr>
      <t xml:space="preserve">Note: </t>
    </r>
    <r>
      <rPr>
        <sz val="9"/>
        <color indexed="8"/>
        <rFont val="Times New Roman"/>
        <family val="1"/>
      </rPr>
      <t>The Error "</t>
    </r>
    <r>
      <rPr>
        <sz val="9"/>
        <color indexed="10"/>
        <rFont val="Times New Roman"/>
        <family val="1"/>
      </rPr>
      <t>Given Marks or Format is incorrect</t>
    </r>
    <r>
      <rPr>
        <sz val="9"/>
        <color indexed="8"/>
        <rFont val="Times New Roman"/>
        <family val="1"/>
      </rPr>
      <t>" will be shown in the result of: i) S# Incorrect    ii) Cell left blank  iii) Marks given out of range iv) Row cells are not filled completely v) incorrect Keywords like Absent instead of ABS vi) Use of any other symbol like (----) or letter (A  b). Ther Error ROLL #</t>
    </r>
    <r>
      <rPr>
        <sz val="9"/>
        <color indexed="10"/>
        <rFont val="Times New Roman"/>
        <family val="1"/>
      </rPr>
      <t xml:space="preserve"> FORMAT OR SEQUENCE INCORRECT</t>
    </r>
    <r>
      <rPr>
        <sz val="9"/>
        <color indexed="8"/>
        <rFont val="Times New Roman"/>
        <family val="1"/>
      </rPr>
      <t xml:space="preserve"> will be shown if improper format or Sequence of ID # is entered . The Error </t>
    </r>
    <r>
      <rPr>
        <sz val="9"/>
        <color indexed="10"/>
        <rFont val="Times New Roman"/>
        <family val="1"/>
      </rPr>
      <t>Attendance Marks Incorrect</t>
    </r>
    <r>
      <rPr>
        <sz val="9"/>
        <color indexed="8"/>
        <rFont val="Times New Roman"/>
        <family val="1"/>
      </rPr>
      <t xml:space="preserve"> will be shown if Attendance Marks less than 70% of Attendance Marks or greater than Total Allowed Range of Attendance Marks.</t>
    </r>
  </si>
  <si>
    <r>
      <rPr>
        <b/>
        <sz val="9"/>
        <color indexed="8"/>
        <rFont val="Times New Roman"/>
        <family val="1"/>
      </rPr>
      <t>Note:</t>
    </r>
    <r>
      <rPr>
        <sz val="9"/>
        <color indexed="8"/>
        <rFont val="Times New Roman"/>
        <family val="1"/>
      </rPr>
      <t xml:space="preserve"> The Error "</t>
    </r>
    <r>
      <rPr>
        <sz val="9"/>
        <color indexed="10"/>
        <rFont val="Times New Roman"/>
        <family val="1"/>
      </rPr>
      <t>Given Marks or Format is incorrect</t>
    </r>
    <r>
      <rPr>
        <sz val="9"/>
        <color indexed="8"/>
        <rFont val="Times New Roman"/>
        <family val="1"/>
      </rPr>
      <t xml:space="preserve">" will be shown in the result of: i) S# Incorrect    ii) Cell left blank  iii) Marks given out of range iv) Row cells are not filled completely v) incorrect Keywords like Absent instead of ABS vi) Use of any other symbol like (----) or letter (A  b). Ther Error ROLL # </t>
    </r>
    <r>
      <rPr>
        <sz val="9"/>
        <color indexed="10"/>
        <rFont val="Times New Roman"/>
        <family val="1"/>
      </rPr>
      <t>FORMAT OR SEQUENCE INCORRECT</t>
    </r>
    <r>
      <rPr>
        <sz val="9"/>
        <color indexed="8"/>
        <rFont val="Times New Roman"/>
        <family val="1"/>
      </rPr>
      <t xml:space="preserve"> will be shown if improper format OR Sequence of ID # is entered. The Error </t>
    </r>
    <r>
      <rPr>
        <sz val="9"/>
        <color indexed="10"/>
        <rFont val="Times New Roman"/>
        <family val="1"/>
      </rPr>
      <t>Attendance Marks Incorrect</t>
    </r>
    <r>
      <rPr>
        <sz val="9"/>
        <color indexed="8"/>
        <rFont val="Times New Roman"/>
        <family val="1"/>
      </rPr>
      <t xml:space="preserve"> will be shown if Attendance Marks less than 70% of Attendance Marks or greater than Total Allowed Range of Attendance Marks.</t>
    </r>
  </si>
  <si>
    <r>
      <rPr>
        <b/>
        <sz val="9"/>
        <color indexed="8"/>
        <rFont val="Times New Roman"/>
        <family val="1"/>
      </rPr>
      <t>Note:</t>
    </r>
    <r>
      <rPr>
        <sz val="9"/>
        <color indexed="8"/>
        <rFont val="Times New Roman"/>
        <family val="1"/>
      </rPr>
      <t xml:space="preserve"> The Error "</t>
    </r>
    <r>
      <rPr>
        <sz val="9"/>
        <color indexed="10"/>
        <rFont val="Times New Roman"/>
        <family val="1"/>
      </rPr>
      <t>Given Marks or Format is incorrect</t>
    </r>
    <r>
      <rPr>
        <sz val="9"/>
        <color indexed="8"/>
        <rFont val="Times New Roman"/>
        <family val="1"/>
      </rPr>
      <t xml:space="preserve">" will be shown in the result of: i) S# Incorrect    ii) Cell left blank  iii) Marks given out of range iv) Row cells are not filled completely v) incorrect Keywords like Absent instead of ABS vi) Use of any other symbol like (----) or letter (A  b). Ther Error ROLL # </t>
    </r>
    <r>
      <rPr>
        <sz val="9"/>
        <color indexed="10"/>
        <rFont val="Times New Roman"/>
        <family val="1"/>
      </rPr>
      <t>FORMAT OR SEQUENCE I</t>
    </r>
    <r>
      <rPr>
        <sz val="9"/>
        <color indexed="10"/>
        <rFont val="Times New Roman"/>
        <family val="1"/>
      </rPr>
      <t>NCORRECT</t>
    </r>
    <r>
      <rPr>
        <sz val="9"/>
        <color indexed="8"/>
        <rFont val="Times New Roman"/>
        <family val="1"/>
      </rPr>
      <t xml:space="preserve"> will be shown if improper format OR Sequence of ID # is entered. The Error </t>
    </r>
    <r>
      <rPr>
        <sz val="9"/>
        <color indexed="10"/>
        <rFont val="Times New Roman"/>
        <family val="1"/>
      </rPr>
      <t>Attendance Marks Incorrect</t>
    </r>
    <r>
      <rPr>
        <sz val="9"/>
        <color indexed="8"/>
        <rFont val="Times New Roman"/>
        <family val="1"/>
      </rPr>
      <t xml:space="preserve"> will be shown if Attendance Marks less than 70% of Attendance Marks or greater than Total Allowed Range of Attendance Marks.</t>
    </r>
  </si>
  <si>
    <r>
      <rPr>
        <b/>
        <sz val="9"/>
        <color indexed="8"/>
        <rFont val="Times New Roman"/>
        <family val="1"/>
      </rPr>
      <t>Note:</t>
    </r>
    <r>
      <rPr>
        <sz val="9"/>
        <color indexed="8"/>
        <rFont val="Times New Roman"/>
        <family val="1"/>
      </rPr>
      <t xml:space="preserve"> The Error "</t>
    </r>
    <r>
      <rPr>
        <sz val="9"/>
        <color indexed="10"/>
        <rFont val="Times New Roman"/>
        <family val="1"/>
      </rPr>
      <t>Given Marks or Format is incorrect</t>
    </r>
    <r>
      <rPr>
        <sz val="9"/>
        <color indexed="8"/>
        <rFont val="Times New Roman"/>
        <family val="1"/>
      </rPr>
      <t xml:space="preserve">" will be shown in the result of: i) S# Incorrect    ii) Cell left blank  iii) Marks given out of range iv) Row cells are not filled completely v) incorrect Keywords like Absent instead of ABS vi) Use of any other symbol like (----) or letter (A  b). Ther Error ROLL # </t>
    </r>
    <r>
      <rPr>
        <sz val="9"/>
        <color indexed="10"/>
        <rFont val="Times New Roman"/>
        <family val="1"/>
      </rPr>
      <t xml:space="preserve">FORMAT OR SEQUENCE </t>
    </r>
    <r>
      <rPr>
        <sz val="9"/>
        <color indexed="10"/>
        <rFont val="Times New Roman"/>
        <family val="1"/>
      </rPr>
      <t>INCORRECT</t>
    </r>
    <r>
      <rPr>
        <sz val="9"/>
        <color indexed="8"/>
        <rFont val="Times New Roman"/>
        <family val="1"/>
      </rPr>
      <t xml:space="preserve"> will be shown if improper format OR Sequence of ID # is entered. The Error </t>
    </r>
    <r>
      <rPr>
        <sz val="9"/>
        <color indexed="10"/>
        <rFont val="Times New Roman"/>
        <family val="1"/>
      </rPr>
      <t>Attendance Marks Incorrect</t>
    </r>
    <r>
      <rPr>
        <sz val="9"/>
        <color indexed="8"/>
        <rFont val="Times New Roman"/>
        <family val="1"/>
      </rPr>
      <t xml:space="preserve"> will be shown if Attendance Marks less than 70% of Attendance Marks or greater than Total Allowed Range of Attendance Marks.</t>
    </r>
  </si>
  <si>
    <r>
      <rPr>
        <b/>
        <sz val="9"/>
        <color indexed="8"/>
        <rFont val="Times New Roman"/>
        <family val="1"/>
      </rPr>
      <t>Note:</t>
    </r>
    <r>
      <rPr>
        <sz val="9"/>
        <color indexed="8"/>
        <rFont val="Times New Roman"/>
        <family val="1"/>
      </rPr>
      <t xml:space="preserve"> The Error "</t>
    </r>
    <r>
      <rPr>
        <sz val="9"/>
        <color indexed="10"/>
        <rFont val="Times New Roman"/>
        <family val="1"/>
      </rPr>
      <t>Given Marks or Format is incorrect</t>
    </r>
    <r>
      <rPr>
        <sz val="9"/>
        <color indexed="8"/>
        <rFont val="Times New Roman"/>
        <family val="1"/>
      </rPr>
      <t xml:space="preserve">" will be shown in the result of: i) S# Incorrect    ii) Cell left blank  iii) Marks given out of range iv) Row cells are not filled completely v) incorrect Keywords like Absent instead of ABS vi) Use of any other symbol like (----) or letter (A  b). Ther Error ROLL # </t>
    </r>
    <r>
      <rPr>
        <sz val="9"/>
        <color indexed="10"/>
        <rFont val="Times New Roman"/>
        <family val="1"/>
      </rPr>
      <t>FORMAT OR SEQUENCE</t>
    </r>
    <r>
      <rPr>
        <sz val="9"/>
        <color indexed="8"/>
        <rFont val="Times New Roman"/>
        <family val="1"/>
      </rPr>
      <t xml:space="preserve"> </t>
    </r>
    <r>
      <rPr>
        <sz val="9"/>
        <color indexed="10"/>
        <rFont val="Times New Roman"/>
        <family val="1"/>
      </rPr>
      <t>INCORRECT</t>
    </r>
    <r>
      <rPr>
        <sz val="9"/>
        <color indexed="8"/>
        <rFont val="Times New Roman"/>
        <family val="1"/>
      </rPr>
      <t xml:space="preserve"> will be shown if improper format OR Sequence of ID # is entered. The Error </t>
    </r>
    <r>
      <rPr>
        <sz val="9"/>
        <color indexed="10"/>
        <rFont val="Times New Roman"/>
        <family val="1"/>
      </rPr>
      <t>Attendance Marks Incorrect</t>
    </r>
    <r>
      <rPr>
        <sz val="9"/>
        <color indexed="8"/>
        <rFont val="Times New Roman"/>
        <family val="1"/>
      </rPr>
      <t xml:space="preserve"> will be shown if Attendance Marks less than 70% of Attendance Marks or greater than Total Allowed Range of Attendance Marks.</t>
    </r>
  </si>
  <si>
    <t>Complex Analysis Statistical Methods &amp; Probability</t>
  </si>
  <si>
    <t>Microcontroller &amp; Applications</t>
  </si>
  <si>
    <t>Fourier Series &amp; Transforms</t>
  </si>
  <si>
    <r>
      <t xml:space="preserve">4. S# (E.g. 1  2 and so on) ID # is 14CE55 if Double no.     14-13CE55, for Khairpur Campus Batch is K14CE and ID # Format K14CE55 Double no. K14-13CE55. in case of  Absent Write </t>
    </r>
    <r>
      <rPr>
        <b/>
        <sz val="9"/>
        <color indexed="8"/>
        <rFont val="Times New Roman"/>
        <family val="1"/>
      </rPr>
      <t xml:space="preserve">ABS. </t>
    </r>
  </si>
  <si>
    <t>Fluid Mechanics-II</t>
  </si>
  <si>
    <t>Advanced Electrical Machines</t>
  </si>
  <si>
    <t>Drilling Engineering-II</t>
  </si>
  <si>
    <t>Linear Algebra &amp; Numerical Methods</t>
  </si>
  <si>
    <t>Numerical Analysis &amp; Computer Applications</t>
  </si>
  <si>
    <t>Organizational Behavior</t>
  </si>
  <si>
    <t>Fluid Mechanics &amp; Hydraulics-II</t>
  </si>
  <si>
    <t>Applied Aerodynamics</t>
  </si>
  <si>
    <t>Properties of Reservoir Fluids</t>
  </si>
  <si>
    <t>Steel Structures</t>
  </si>
  <si>
    <t>Machine Design &amp; CAD-I</t>
  </si>
  <si>
    <t>Technical Writing</t>
  </si>
  <si>
    <t>Petrophysics</t>
  </si>
  <si>
    <t>Structural Analysis</t>
  </si>
  <si>
    <t>Electrical Power Transmission</t>
  </si>
  <si>
    <t>Natural Gas Engineering</t>
  </si>
  <si>
    <t>Mechanics of Machines-I</t>
  </si>
  <si>
    <r>
      <t xml:space="preserve">Islamic Studies/Ethics        </t>
    </r>
    <r>
      <rPr>
        <b/>
        <sz val="11"/>
        <color indexed="8"/>
        <rFont val="Times New Roman"/>
        <family val="1"/>
      </rPr>
      <t xml:space="preserve">   </t>
    </r>
  </si>
  <si>
    <r>
      <t>Islamic Studies/Ethics</t>
    </r>
    <r>
      <rPr>
        <b/>
        <sz val="11"/>
        <color indexed="8"/>
        <rFont val="Times New Roman"/>
        <family val="1"/>
      </rPr>
      <t xml:space="preserve"> </t>
    </r>
    <r>
      <rPr>
        <b/>
        <sz val="10"/>
        <color indexed="8"/>
        <rFont val="Times New Roman"/>
        <family val="1"/>
      </rPr>
      <t xml:space="preserve"> </t>
    </r>
    <r>
      <rPr>
        <sz val="10"/>
        <color indexed="8"/>
        <rFont val="Times New Roman"/>
        <family val="1"/>
      </rPr>
      <t xml:space="preserve"> </t>
    </r>
    <r>
      <rPr>
        <sz val="11"/>
        <color indexed="8"/>
        <rFont val="Times New Roman"/>
        <family val="1"/>
      </rPr>
      <t xml:space="preserve">            </t>
    </r>
    <r>
      <rPr>
        <b/>
        <sz val="11"/>
        <color indexed="8"/>
        <rFont val="Times New Roman"/>
        <family val="1"/>
      </rPr>
      <t xml:space="preserve">   </t>
    </r>
  </si>
  <si>
    <t xml:space="preserve">Introduction to Computing &amp; Programming </t>
  </si>
  <si>
    <t xml:space="preserve">Strength of Materials-II </t>
  </si>
  <si>
    <t xml:space="preserve">Fluid Mechanics-II </t>
  </si>
  <si>
    <t xml:space="preserve">Advanced Electrical Machines </t>
  </si>
  <si>
    <t xml:space="preserve">Power Electronics </t>
  </si>
  <si>
    <t xml:space="preserve">Wave Propagation and Antennas  </t>
  </si>
  <si>
    <t xml:space="preserve">Signals &amp; Systems </t>
  </si>
  <si>
    <t xml:space="preserve">Digital Communication </t>
  </si>
  <si>
    <t xml:space="preserve">Maintenance Engineering &amp; Risk Management   </t>
  </si>
  <si>
    <t xml:space="preserve">Drilling Engineering-II </t>
  </si>
  <si>
    <t xml:space="preserve">Structural Geology </t>
  </si>
  <si>
    <t xml:space="preserve">Corrosion &amp; Protection </t>
  </si>
  <si>
    <t xml:space="preserve">Communication Skills  </t>
  </si>
  <si>
    <t xml:space="preserve">Entrepreneurship </t>
  </si>
  <si>
    <t xml:space="preserve">Building Construction-II </t>
  </si>
  <si>
    <t xml:space="preserve">Planning Techniques </t>
  </si>
  <si>
    <t xml:space="preserve">Water Supply &amp; Waste Water Engineering </t>
  </si>
  <si>
    <t xml:space="preserve">Linear Algebra &amp; Numerical Methods </t>
  </si>
  <si>
    <t xml:space="preserve">Numerical Analysis &amp; Computer Applications </t>
  </si>
  <si>
    <t xml:space="preserve">Numerical Analysis &amp; Computer Applications  </t>
  </si>
  <si>
    <t xml:space="preserve">Numerical Methods   </t>
  </si>
  <si>
    <t xml:space="preserve">Probability &amp; Statistics </t>
  </si>
  <si>
    <t xml:space="preserve">Human Computer Interaction </t>
  </si>
  <si>
    <t xml:space="preserve">Mass Transfer  </t>
  </si>
  <si>
    <t xml:space="preserve">Organizational Behavior  </t>
  </si>
  <si>
    <t xml:space="preserve">Numerical Analysis &amp; Computer Programming </t>
  </si>
  <si>
    <t xml:space="preserve">Numerical Methods &amp; Computation  </t>
  </si>
  <si>
    <t xml:space="preserve">Fabric Manufacturing-II </t>
  </si>
  <si>
    <t xml:space="preserve">Building Services-I </t>
  </si>
  <si>
    <t xml:space="preserve">Environmental Engineering </t>
  </si>
  <si>
    <t xml:space="preserve">Numerical Analysis   </t>
  </si>
  <si>
    <t xml:space="preserve">Fluid Mechanics &amp; Hydraulics-II </t>
  </si>
  <si>
    <t xml:space="preserve">Applied Aerodynamics  </t>
  </si>
  <si>
    <t xml:space="preserve">Probability &amp; Random Signals </t>
  </si>
  <si>
    <t xml:space="preserve">Analog &amp; Digital Communication </t>
  </si>
  <si>
    <t xml:space="preserve">Computer Graphics </t>
  </si>
  <si>
    <t xml:space="preserve">Mobile Programming </t>
  </si>
  <si>
    <t xml:space="preserve">Chemical Engineering Fluid Mechanics-II </t>
  </si>
  <si>
    <t xml:space="preserve">Properties of Reservoir Fluids </t>
  </si>
  <si>
    <t xml:space="preserve">Rock Mechanics </t>
  </si>
  <si>
    <t xml:space="preserve">Engineering Ceramics &amp; Glasses </t>
  </si>
  <si>
    <t xml:space="preserve">Yarn Manufacturing-III </t>
  </si>
  <si>
    <t xml:space="preserve">Basic Operations Research </t>
  </si>
  <si>
    <t xml:space="preserve">Architectural Design-III  </t>
  </si>
  <si>
    <t xml:space="preserve">Urban Renewal   </t>
  </si>
  <si>
    <t xml:space="preserve">Engineering Hydrology </t>
  </si>
  <si>
    <t xml:space="preserve">Steel Structures </t>
  </si>
  <si>
    <t xml:space="preserve">Machine Design &amp; CAD-I </t>
  </si>
  <si>
    <t xml:space="preserve">Technical Writing </t>
  </si>
  <si>
    <t xml:space="preserve">Microprocessors &amp; Microcontrollers </t>
  </si>
  <si>
    <t xml:space="preserve">Biomaterials &amp; Design </t>
  </si>
  <si>
    <t xml:space="preserve">Operating Systems Design Concepts </t>
  </si>
  <si>
    <t xml:space="preserve">Software Requirement Engineering </t>
  </si>
  <si>
    <t xml:space="preserve">Petrophysics </t>
  </si>
  <si>
    <t xml:space="preserve">Utilization of Industrial Minerals </t>
  </si>
  <si>
    <t xml:space="preserve">Instrumentation &amp; Control  </t>
  </si>
  <si>
    <t xml:space="preserve">Textile Dyes &amp; Dyeing </t>
  </si>
  <si>
    <t xml:space="preserve">Instrumentation &amp; Control </t>
  </si>
  <si>
    <t xml:space="preserve">Basics of Structural Analysis </t>
  </si>
  <si>
    <t xml:space="preserve">Site Planning and Urban Design </t>
  </si>
  <si>
    <t xml:space="preserve">Soil Mechanics for Environmental Engineering </t>
  </si>
  <si>
    <t xml:space="preserve">Structural Analysis    </t>
  </si>
  <si>
    <t xml:space="preserve">Electrical Power Transmission  </t>
  </si>
  <si>
    <t xml:space="preserve">Signals Processing </t>
  </si>
  <si>
    <t xml:space="preserve">Technical Report Writing Skills  </t>
  </si>
  <si>
    <t xml:space="preserve">Biomedical Instrumentation-I </t>
  </si>
  <si>
    <t xml:space="preserve">Database Management Systems  </t>
  </si>
  <si>
    <t xml:space="preserve">Natural Gas Engineering </t>
  </si>
  <si>
    <t xml:space="preserve">Mineral Processing-II  </t>
  </si>
  <si>
    <t xml:space="preserve">Vacuum Technology   </t>
  </si>
  <si>
    <t xml:space="preserve">Introduction to Computer &amp; C++ Programming </t>
  </si>
  <si>
    <t xml:space="preserve">Manufacturing Strategy   </t>
  </si>
  <si>
    <t xml:space="preserve">Muslim Architecture     </t>
  </si>
  <si>
    <t xml:space="preserve">Information &amp; Database Management    </t>
  </si>
  <si>
    <t xml:space="preserve">Solid Waste Management </t>
  </si>
  <si>
    <t xml:space="preserve">Transportation Engineering </t>
  </si>
  <si>
    <t xml:space="preserve">Basic Electronics </t>
  </si>
  <si>
    <t xml:space="preserve">Electronic Devices &amp; Circuits  </t>
  </si>
  <si>
    <t xml:space="preserve">Measurement &amp; Instrumentation </t>
  </si>
  <si>
    <t xml:space="preserve">Amplifier &amp; Oscillators </t>
  </si>
  <si>
    <t xml:space="preserve">Electromagnetism </t>
  </si>
  <si>
    <t xml:space="preserve">Computer Architecture and Design </t>
  </si>
  <si>
    <t xml:space="preserve">Stratigraphy &amp; Structural Geology </t>
  </si>
  <si>
    <t xml:space="preserve">General Geology </t>
  </si>
  <si>
    <t xml:space="preserve">Communication Skills </t>
  </si>
  <si>
    <t xml:space="preserve">Fibre Science </t>
  </si>
  <si>
    <t xml:space="preserve">Architectural Design-I </t>
  </si>
  <si>
    <t xml:space="preserve">History of Urban Planning </t>
  </si>
  <si>
    <t xml:space="preserve">Ecological Management </t>
  </si>
  <si>
    <t xml:space="preserve">Technical Report Writing </t>
  </si>
  <si>
    <t xml:space="preserve">Yarn Manufacturing-I </t>
  </si>
  <si>
    <t xml:space="preserve">Basic Thermodynamics </t>
  </si>
  <si>
    <t xml:space="preserve">Physical Environmental Studies-I </t>
  </si>
  <si>
    <t xml:space="preserve">Surveying-II </t>
  </si>
  <si>
    <t xml:space="preserve">Thermodynamics-I </t>
  </si>
  <si>
    <t xml:space="preserve">Digital Logic Design </t>
  </si>
  <si>
    <t xml:space="preserve">Digital Electronics </t>
  </si>
  <si>
    <t xml:space="preserve">Biochemistry </t>
  </si>
  <si>
    <t xml:space="preserve">Object Oriented Programming </t>
  </si>
  <si>
    <t xml:space="preserve">Physical &amp; Analytical Chemistry </t>
  </si>
  <si>
    <t xml:space="preserve">Introduction to Electrical Engineering </t>
  </si>
  <si>
    <t xml:space="preserve">Mineral Dressing </t>
  </si>
  <si>
    <t xml:space="preserve">Industrial Engineering &amp; Management </t>
  </si>
  <si>
    <t xml:space="preserve">History of Art &amp; Architecture-II </t>
  </si>
  <si>
    <t xml:space="preserve">Fluid Mechanics </t>
  </si>
  <si>
    <t xml:space="preserve">Strength of Materials-I </t>
  </si>
  <si>
    <t xml:space="preserve">Applied Thermodynamics </t>
  </si>
  <si>
    <t xml:space="preserve">Electronic Circuit Design </t>
  </si>
  <si>
    <t xml:space="preserve">Electrical Circuits </t>
  </si>
  <si>
    <t xml:space="preserve">Computer Architecture &amp; Organization </t>
  </si>
  <si>
    <t xml:space="preserve">Industrial Safety &amp; Environmental Engineering </t>
  </si>
  <si>
    <t xml:space="preserve">Textile Mechanics-II </t>
  </si>
  <si>
    <t xml:space="preserve">Materials &amp; Processes </t>
  </si>
  <si>
    <t xml:space="preserve">Sociology </t>
  </si>
  <si>
    <t xml:space="preserve">Construction Technology </t>
  </si>
  <si>
    <t xml:space="preserve">Thermodynamics </t>
  </si>
  <si>
    <t xml:space="preserve">Engineering Geology   </t>
  </si>
  <si>
    <t xml:space="preserve">Mechanics of Machines-I </t>
  </si>
  <si>
    <t xml:space="preserve">Electrical Network Analysis </t>
  </si>
  <si>
    <t xml:space="preserve">Engineering Management </t>
  </si>
  <si>
    <t xml:space="preserve">Engineering Statics </t>
  </si>
  <si>
    <t xml:space="preserve">Software Economics &amp; Management   </t>
  </si>
  <si>
    <t xml:space="preserve">Technical Writing &amp; Presentation Skills </t>
  </si>
  <si>
    <t xml:space="preserve">Mine Surveying-I </t>
  </si>
  <si>
    <t xml:space="preserve">Materials Thermodynamics &amp; Kinetics  </t>
  </si>
  <si>
    <t xml:space="preserve">Mechanics of Machines </t>
  </si>
  <si>
    <t xml:space="preserve">Computer Aided Design-I </t>
  </si>
  <si>
    <t xml:space="preserve">Communication Skills and Report Writing </t>
  </si>
  <si>
    <t xml:space="preserve">Computer Programming &amp; Software Application </t>
  </si>
  <si>
    <t xml:space="preserve">Mechanical Behavior of Materials  </t>
  </si>
  <si>
    <t xml:space="preserve">Environmental Microbiology </t>
  </si>
  <si>
    <t xml:space="preserve">Islamic Studies/Ethics </t>
  </si>
  <si>
    <t xml:space="preserve">Pakistan Studies </t>
  </si>
  <si>
    <t>Basic Mathematics</t>
  </si>
  <si>
    <t xml:space="preserve">Technical Drawing </t>
  </si>
  <si>
    <t>Inorganic &amp; Organic Chemistry</t>
  </si>
  <si>
    <t>Mining Engineering Fundamentals</t>
  </si>
  <si>
    <t xml:space="preserve">Introduction to Engineering Materials </t>
  </si>
  <si>
    <t xml:space="preserve">Electrical Engineering </t>
  </si>
  <si>
    <t>Visual Communication</t>
  </si>
  <si>
    <t>Introduction to Environmental Physics</t>
  </si>
  <si>
    <t>Electromagnetic</t>
  </si>
  <si>
    <t>Building Construction-I</t>
  </si>
  <si>
    <t>Digital System &amp; Microprocessor</t>
  </si>
  <si>
    <t>Differential Equations &amp; Laplace Transforms</t>
  </si>
  <si>
    <t xml:space="preserve">Analog &amp; Digital Signal Processing </t>
  </si>
  <si>
    <t xml:space="preserve">Heat &amp; Mass Transfer </t>
  </si>
  <si>
    <t>Heat &amp; Mass Transfer</t>
  </si>
  <si>
    <t xml:space="preserve">Differential Equations &amp; Complex Variables </t>
  </si>
  <si>
    <t>Differential Equations &amp; Complex Variables</t>
  </si>
  <si>
    <t xml:space="preserve">Differential Equations, Fourier Series &amp; Laplace Transforms </t>
  </si>
  <si>
    <t xml:space="preserve">Differential Equations &amp; Fourier Series </t>
  </si>
  <si>
    <t xml:space="preserve">Differential Equations &amp; Fourier Series  </t>
  </si>
  <si>
    <t>Differential Equations, Fourier Series &amp; Laplace Transforms</t>
  </si>
  <si>
    <t xml:space="preserve">Fuel Furnaces and Energy Conservation </t>
  </si>
  <si>
    <t xml:space="preserve">Basics of Strength of Materials-I </t>
  </si>
  <si>
    <t>Instrumentation &amp; Measurement</t>
  </si>
  <si>
    <t xml:space="preserve">Engineering Economics &amp; Management </t>
  </si>
  <si>
    <t xml:space="preserve">Economics &amp; Healthcare Management </t>
  </si>
  <si>
    <t xml:space="preserve">Theory of Automata &amp; Formal Languages </t>
  </si>
  <si>
    <t>Heat Transfer Operations</t>
  </si>
  <si>
    <t xml:space="preserve">Fuels &amp; Energy  </t>
  </si>
  <si>
    <t xml:space="preserve">Chemical Process Calculations-II  </t>
  </si>
  <si>
    <t xml:space="preserve">Management Information Systems </t>
  </si>
  <si>
    <t xml:space="preserve">Environment &amp; Human Interaction </t>
  </si>
  <si>
    <t xml:space="preserve">Complex Variables &amp; Transforms </t>
  </si>
  <si>
    <t>Complex Variables &amp; Transforms</t>
  </si>
  <si>
    <r>
      <t xml:space="preserve">1. Please Start from Sheet1 and use Sheet2 (if needed) in same Workbook. After Completing, make sure there will </t>
    </r>
    <r>
      <rPr>
        <b/>
        <sz val="9"/>
        <color indexed="8"/>
        <rFont val="Times New Roman"/>
        <family val="1"/>
      </rPr>
      <t>no any Error shown with Red Fonts</t>
    </r>
    <r>
      <rPr>
        <sz val="9"/>
        <color indexed="8"/>
        <rFont val="Times New Roman"/>
        <family val="1"/>
      </rPr>
      <t xml:space="preserve"> and </t>
    </r>
    <r>
      <rPr>
        <b/>
        <sz val="9"/>
        <color indexed="8"/>
        <rFont val="Times New Roman"/>
        <family val="1"/>
      </rPr>
      <t>do not write any symbol, (----) or Cross( X) in remaing Cells</t>
    </r>
  </si>
  <si>
    <r>
      <t xml:space="preserve">3. Select (Deptt, Semester, Batch, Exams, Subject from Drop Down List. Write Exams Helding Month(E.g. Nov/Dec, 2014), Date of Conduct (E.g. 25/04/2014), Name of Internal and External and Select Subject Total Marks given in Total Marks Column. Total Marks and Grade will be calculated automatically. </t>
    </r>
    <r>
      <rPr>
        <b/>
        <sz val="10"/>
        <color indexed="8"/>
        <rFont val="Times New Roman"/>
        <family val="1"/>
      </rPr>
      <t xml:space="preserve">Subject list is updated in every Exam so Please download fresh copy of Award List from MUET website for each Exam. </t>
    </r>
    <r>
      <rPr>
        <b/>
        <sz val="9"/>
        <color indexed="8"/>
        <rFont val="Times New Roman"/>
        <family val="1"/>
      </rPr>
      <t>ONLY THIS PROFORMA WILL BE ACCEPTED FOR SUBMISSION OF RESULTS.</t>
    </r>
  </si>
  <si>
    <t>BatchNo</t>
  </si>
  <si>
    <t>SeatRollNo</t>
  </si>
  <si>
    <t>Subject Title</t>
  </si>
  <si>
    <t>Class Tests</t>
  </si>
  <si>
    <t>Mid Semester</t>
  </si>
  <si>
    <t>Final Exam Marks</t>
  </si>
  <si>
    <t>Lab Marks</t>
  </si>
  <si>
    <t>Statistics &amp; Probability</t>
  </si>
  <si>
    <t>Applied Hydraulics</t>
  </si>
  <si>
    <t>Soil Mechanics</t>
  </si>
  <si>
    <t>Modern Methods of Structural Analysis</t>
  </si>
  <si>
    <t>Reinforced and Pre-Stressed Concrete</t>
  </si>
  <si>
    <t>Quantity Surveying and Estimation for Civil Works</t>
  </si>
  <si>
    <t>Instrumentation &amp; Control</t>
  </si>
  <si>
    <t>Heating, Ventilation and Air Conditioning</t>
  </si>
  <si>
    <t>Machine Design &amp; Computer Aided Design-II</t>
  </si>
  <si>
    <t>Mechanical Vibrations</t>
  </si>
  <si>
    <t>Power Generation Systems</t>
  </si>
  <si>
    <t>Linear Control Systems</t>
  </si>
  <si>
    <t>Communication Systems</t>
  </si>
  <si>
    <t>Power Economics &amp; Management</t>
  </si>
  <si>
    <t>Analog &amp; Digital Communication</t>
  </si>
  <si>
    <t>Control Systems</t>
  </si>
  <si>
    <t>Digital Instrumentation Systems</t>
  </si>
  <si>
    <t>FPGA-Based Systems Design</t>
  </si>
  <si>
    <t>Computer Communication &amp; Networks</t>
  </si>
  <si>
    <t>Digital Signal Processing</t>
  </si>
  <si>
    <t>Microwave Engineering</t>
  </si>
  <si>
    <t>Opto-Electronics</t>
  </si>
  <si>
    <t>Probability &amp; Stochastic Processes</t>
  </si>
  <si>
    <t>Digital Signals &amp; Image Processing</t>
  </si>
  <si>
    <t>Biomedical Control Systems</t>
  </si>
  <si>
    <t>Biomedical Instrumentation-II</t>
  </si>
  <si>
    <t>Technical Report Writing and Presentation Skills</t>
  </si>
  <si>
    <t>Control Systems and Robotics</t>
  </si>
  <si>
    <t>Web Engineering</t>
  </si>
  <si>
    <t>Embedded Systems</t>
  </si>
  <si>
    <t>Computer Networks &amp; Management</t>
  </si>
  <si>
    <t>Software Project Management</t>
  </si>
  <si>
    <t>Artificial Intelligence Concepts &amp; Techniques</t>
  </si>
  <si>
    <t>Technical Report Writing &amp; Presentation Skills</t>
  </si>
  <si>
    <t>Chemical Engineering Plant Design</t>
  </si>
  <si>
    <t>Simultaneous Heat &amp; Mass Transfer</t>
  </si>
  <si>
    <t>Chemical Engineering Kinetics</t>
  </si>
  <si>
    <t>Quality Control</t>
  </si>
  <si>
    <t>Well Logging</t>
  </si>
  <si>
    <t>Reservoir Engineering</t>
  </si>
  <si>
    <t>Applied Numerical Methods</t>
  </si>
  <si>
    <t>Environment &amp; Safety Management</t>
  </si>
  <si>
    <t>Petroleum Refinery Engineering</t>
  </si>
  <si>
    <t>Principles of Explosive Engineering</t>
  </si>
  <si>
    <t>Mining Laws</t>
  </si>
  <si>
    <t>Mine Ventilation</t>
  </si>
  <si>
    <t>Mine Management</t>
  </si>
  <si>
    <t>Business Communication and Report Writing</t>
  </si>
  <si>
    <t>Physical Metallurgy-II</t>
  </si>
  <si>
    <t>Welding and other joining process</t>
  </si>
  <si>
    <t>Industrial Economics and Management</t>
  </si>
  <si>
    <t>Polymer and Composite Materials</t>
  </si>
  <si>
    <t>Statistical Methods</t>
  </si>
  <si>
    <t>Textile Printing</t>
  </si>
  <si>
    <t>Yarn Manufacturing-IV</t>
  </si>
  <si>
    <t>Fabric Design &amp; Structure</t>
  </si>
  <si>
    <t>Textile Engineering Utilities &amp; Services</t>
  </si>
  <si>
    <t>Work Studies &amp; Methods Engineering</t>
  </si>
  <si>
    <t>Production Systems Design</t>
  </si>
  <si>
    <t>Project Management</t>
  </si>
  <si>
    <t>Architectural Design-IV</t>
  </si>
  <si>
    <t>Building Services-II</t>
  </si>
  <si>
    <t>Working Drawing &amp; Details-I</t>
  </si>
  <si>
    <t>Reinforced Concrete Construction Design</t>
  </si>
  <si>
    <t>Buildings Economics</t>
  </si>
  <si>
    <t>Theories &amp; Criticism in Architecture</t>
  </si>
  <si>
    <t>Research Methods</t>
  </si>
  <si>
    <t>Planning of New Towns</t>
  </si>
  <si>
    <t>Rural Planning</t>
  </si>
  <si>
    <t>Environmental Planning &amp; Management</t>
  </si>
  <si>
    <t>Introduction to Geographical Information System</t>
  </si>
  <si>
    <t>Energy Resources Management</t>
  </si>
  <si>
    <t>Principles of Water &amp; Waste Water Treatment</t>
  </si>
  <si>
    <t>Statistical Methods &amp; Estimation</t>
  </si>
  <si>
    <t>Air &amp; Noise Pollution Control</t>
  </si>
  <si>
    <t>Power Plant Engineering</t>
  </si>
  <si>
    <t>Electromagnetic Fields</t>
  </si>
  <si>
    <t>Anatomy for Engineers</t>
  </si>
  <si>
    <t>Digital Systems &amp; Microprocessor</t>
  </si>
  <si>
    <t>Fourier Series and Transforms</t>
  </si>
  <si>
    <t>Microprocessor &amp; Interfacing Techniques</t>
  </si>
  <si>
    <t>Complex Variables and Laplace Transforms</t>
  </si>
  <si>
    <t xml:space="preserve">Islamic Studies/Ethics       </t>
  </si>
  <si>
    <t>Applied Electricity &amp; Electronics</t>
  </si>
  <si>
    <t>Credit Hours</t>
  </si>
  <si>
    <t>17CE</t>
  </si>
  <si>
    <t>17ME</t>
  </si>
  <si>
    <t>17EL</t>
  </si>
  <si>
    <t>17ES</t>
  </si>
  <si>
    <t>17TL</t>
  </si>
  <si>
    <t>17BM</t>
  </si>
  <si>
    <t>17CS</t>
  </si>
  <si>
    <t>17SW</t>
  </si>
  <si>
    <t>17CH</t>
  </si>
  <si>
    <t>17PG</t>
  </si>
  <si>
    <t>17MN</t>
  </si>
  <si>
    <t>17MT</t>
  </si>
  <si>
    <t>17TE</t>
  </si>
  <si>
    <t>17IN</t>
  </si>
  <si>
    <t>17AR</t>
  </si>
  <si>
    <t>17CRP</t>
  </si>
  <si>
    <t>17EE</t>
  </si>
  <si>
    <t>K16CE</t>
  </si>
  <si>
    <t>K16ME</t>
  </si>
  <si>
    <t>K16EL</t>
  </si>
  <si>
    <t>K16ES</t>
  </si>
  <si>
    <t>K16SW</t>
  </si>
  <si>
    <t>K17CE</t>
  </si>
  <si>
    <t>K17ME</t>
  </si>
  <si>
    <t>K17EL</t>
  </si>
  <si>
    <t>K17ES</t>
  </si>
  <si>
    <t>K17SW</t>
  </si>
  <si>
    <t>K16PG</t>
  </si>
  <si>
    <t>K17PG</t>
  </si>
  <si>
    <t>16First</t>
  </si>
  <si>
    <t>K16TL</t>
  </si>
  <si>
    <t>K16BM</t>
  </si>
  <si>
    <t>K16CS</t>
  </si>
  <si>
    <t>K16CH</t>
  </si>
  <si>
    <t>K16MN</t>
  </si>
  <si>
    <t>K16MT</t>
  </si>
  <si>
    <t>K16TE</t>
  </si>
  <si>
    <t>K16IN</t>
  </si>
  <si>
    <t>K16AR</t>
  </si>
  <si>
    <t>K16CRP</t>
  </si>
  <si>
    <t>K16EE</t>
  </si>
  <si>
    <t xml:space="preserve">Highway &amp; Traffic Engineering </t>
  </si>
  <si>
    <t xml:space="preserve">Thermal Power Plants </t>
  </si>
  <si>
    <t xml:space="preserve">Power Distribution &amp; Utilization </t>
  </si>
  <si>
    <t xml:space="preserve">Embedded Systems Design </t>
  </si>
  <si>
    <t xml:space="preserve">Transmission &amp; Switching Systems </t>
  </si>
  <si>
    <t xml:space="preserve">Biophotonics </t>
  </si>
  <si>
    <t xml:space="preserve">Digital Image Processing </t>
  </si>
  <si>
    <t xml:space="preserve">Software Design &amp; Architecture </t>
  </si>
  <si>
    <t xml:space="preserve">Pollution Control Engineering </t>
  </si>
  <si>
    <t xml:space="preserve">Well Testing </t>
  </si>
  <si>
    <t>Planning &amp; Design of Underground Mines</t>
  </si>
  <si>
    <t xml:space="preserve">Nuclear Metallurgy &amp; Materials </t>
  </si>
  <si>
    <t xml:space="preserve">Color Physics </t>
  </si>
  <si>
    <t xml:space="preserve">Advanced Operations Research </t>
  </si>
  <si>
    <t xml:space="preserve">Architecture Design-V  </t>
  </si>
  <si>
    <t xml:space="preserve">District &amp; Regional Planning </t>
  </si>
  <si>
    <t xml:space="preserve">Water Resources &amp; Irrigation Engineering </t>
  </si>
  <si>
    <t xml:space="preserve">Geotechnical Engineering </t>
  </si>
  <si>
    <t xml:space="preserve">Automobile Engineering </t>
  </si>
  <si>
    <t xml:space="preserve">Power System Analysis </t>
  </si>
  <si>
    <t xml:space="preserve">Digital Control System </t>
  </si>
  <si>
    <t xml:space="preserve">Satellite Communications </t>
  </si>
  <si>
    <t xml:space="preserve">Modeling of Physiological Systems </t>
  </si>
  <si>
    <t xml:space="preserve">Data Mining Techniques </t>
  </si>
  <si>
    <t xml:space="preserve">Interactive Multimedia Systems &amp; Graphics </t>
  </si>
  <si>
    <t xml:space="preserve">Petroleum Refinery Engineering </t>
  </si>
  <si>
    <t xml:space="preserve">Project Planning &amp; Management </t>
  </si>
  <si>
    <t xml:space="preserve">Mineral Exploration Tech: &amp; Mine Economics </t>
  </si>
  <si>
    <t xml:space="preserve">Steel Making Technology </t>
  </si>
  <si>
    <t xml:space="preserve">Textile Project Planning </t>
  </si>
  <si>
    <t xml:space="preserve">Supply Chain and Logistical Manag </t>
  </si>
  <si>
    <t xml:space="preserve">Landscape Design    </t>
  </si>
  <si>
    <t xml:space="preserve">Master Planning-I  </t>
  </si>
  <si>
    <t xml:space="preserve">Natural Resources Management </t>
  </si>
  <si>
    <t xml:space="preserve">Irrigation Engineering </t>
  </si>
  <si>
    <t xml:space="preserve">Manufacturing Processes-I </t>
  </si>
  <si>
    <t>Electrical  Machines Design &amp; Maintenance</t>
  </si>
  <si>
    <t xml:space="preserve">Laser &amp; Fiber Optics </t>
  </si>
  <si>
    <t xml:space="preserve">Fiber Optics Communication Systems </t>
  </si>
  <si>
    <t xml:space="preserve">Neuroscience and Neural Network </t>
  </si>
  <si>
    <t xml:space="preserve">Computer Comm &amp; Networking </t>
  </si>
  <si>
    <t xml:space="preserve">Computer Vision </t>
  </si>
  <si>
    <t xml:space="preserve">Biochemical Engineering </t>
  </si>
  <si>
    <t xml:space="preserve">Reservoir Simulation </t>
  </si>
  <si>
    <t xml:space="preserve">Mine Water &amp; Dewatering Design </t>
  </si>
  <si>
    <t xml:space="preserve">Heat Treatment Processes  </t>
  </si>
  <si>
    <t xml:space="preserve">Textile Testing &amp; Quality Control </t>
  </si>
  <si>
    <t xml:space="preserve">Human Resources Management </t>
  </si>
  <si>
    <t xml:space="preserve">Urban Planning &amp; Design-I  </t>
  </si>
  <si>
    <t xml:space="preserve">Environmental Health &amp; Safety </t>
  </si>
  <si>
    <t xml:space="preserve">Structural Design &amp; Drawing </t>
  </si>
  <si>
    <t xml:space="preserve">Mechatronics  </t>
  </si>
  <si>
    <t xml:space="preserve">High Voltage Engineering </t>
  </si>
  <si>
    <t xml:space="preserve">Computer Communication &amp; Networking </t>
  </si>
  <si>
    <t xml:space="preserve">Wireless Communications </t>
  </si>
  <si>
    <t xml:space="preserve">Biomechanics </t>
  </si>
  <si>
    <t xml:space="preserve">Software Engineering </t>
  </si>
  <si>
    <t xml:space="preserve">Web Technologies </t>
  </si>
  <si>
    <t xml:space="preserve">Instrumentation &amp; Process Control </t>
  </si>
  <si>
    <t xml:space="preserve">Petroleum Production Engineering-I </t>
  </si>
  <si>
    <t xml:space="preserve">Strata Control </t>
  </si>
  <si>
    <t xml:space="preserve">Manufacturing Technology </t>
  </si>
  <si>
    <t xml:space="preserve">Fabric Manufacturing-III </t>
  </si>
  <si>
    <t>Human Factors Engineering</t>
  </si>
  <si>
    <t xml:space="preserve">Structure in Architecture-I  </t>
  </si>
  <si>
    <t xml:space="preserve">Landuse &amp; Building Control </t>
  </si>
  <si>
    <t xml:space="preserve">Modeling of Environmental Systems </t>
  </si>
  <si>
    <t xml:space="preserve">Environmental Engineering-I  </t>
  </si>
  <si>
    <t xml:space="preserve">Industrial Economic &amp; Management </t>
  </si>
  <si>
    <t xml:space="preserve">Technical Report Writing &amp; Presentation Skills </t>
  </si>
  <si>
    <t xml:space="preserve">Transportation Phenomena </t>
  </si>
  <si>
    <t xml:space="preserve">Drilling Technology </t>
  </si>
  <si>
    <t xml:space="preserve">Powder Metallurgy </t>
  </si>
  <si>
    <t xml:space="preserve">Textile Marketing &amp; Merchandising </t>
  </si>
  <si>
    <t xml:space="preserve">Industrial Maintenance and Safety </t>
  </si>
  <si>
    <t xml:space="preserve">Architectural Conservation  </t>
  </si>
  <si>
    <t xml:space="preserve">Community Development </t>
  </si>
  <si>
    <t xml:space="preserve">Health, Safety &amp; Environment </t>
  </si>
  <si>
    <t xml:space="preserve">Automation &amp; Control Engineering </t>
  </si>
  <si>
    <t>Theory of Automata &amp; Formal Languages</t>
  </si>
  <si>
    <t>Chemical Process Calculations-II</t>
  </si>
  <si>
    <t xml:space="preserve">Management Information Systems  </t>
  </si>
  <si>
    <t>NOTE: THE MARKS SHOULD NOT BE AWARDED IN FRACTION</t>
  </si>
  <si>
    <t>Physiology-I</t>
  </si>
  <si>
    <t>Human Anatomy</t>
  </si>
  <si>
    <t>Introduction to Programming</t>
  </si>
  <si>
    <t>Environmental Management</t>
  </si>
  <si>
    <t xml:space="preserve">Foundation Engineering </t>
  </si>
  <si>
    <t xml:space="preserve">Renewable &amp; Emerging Energy Technologies </t>
  </si>
  <si>
    <t xml:space="preserve">Advanced Communication Systems </t>
  </si>
  <si>
    <t xml:space="preserve">Multimedia Communication </t>
  </si>
  <si>
    <t xml:space="preserve">Medical Imaging </t>
  </si>
  <si>
    <t xml:space="preserve">Mobile &amp; Wireless Communication </t>
  </si>
  <si>
    <t xml:space="preserve">Software Testing &amp; Quality Assurance </t>
  </si>
  <si>
    <t xml:space="preserve">Petrochemicals </t>
  </si>
  <si>
    <t xml:space="preserve">Principles of Enhanced Oil Recovery </t>
  </si>
  <si>
    <t xml:space="preserve">Surface Mine Design &amp; Practice </t>
  </si>
  <si>
    <t xml:space="preserve">Fracture Mechanics and Failure Analysis </t>
  </si>
  <si>
    <t xml:space="preserve">Fabric Manufacturing-IV </t>
  </si>
  <si>
    <t xml:space="preserve">Quality &amp; Reliability Control </t>
  </si>
  <si>
    <t xml:space="preserve">Architectural Design-VI </t>
  </si>
  <si>
    <t xml:space="preserve">Finance Planning &amp; Management </t>
  </si>
  <si>
    <t xml:space="preserve">Hazardous Waste Risk Assessment  </t>
  </si>
  <si>
    <t xml:space="preserve">Construction Management &amp; Planning </t>
  </si>
  <si>
    <t xml:space="preserve">Manufacturing Process-II </t>
  </si>
  <si>
    <t xml:space="preserve">Power System Stability &amp; Control </t>
  </si>
  <si>
    <t xml:space="preserve">Mechatronics Applications </t>
  </si>
  <si>
    <t xml:space="preserve">Broadband Digital Networks </t>
  </si>
  <si>
    <t xml:space="preserve">Emerging Trends in Biomedical Engineering </t>
  </si>
  <si>
    <t xml:space="preserve">Artificial Intelligence </t>
  </si>
  <si>
    <t xml:space="preserve">Distributed Computing </t>
  </si>
  <si>
    <t xml:space="preserve">Chemical Process Design &amp; Simulation </t>
  </si>
  <si>
    <t xml:space="preserve">Petroleum Production Engineering-II </t>
  </si>
  <si>
    <t xml:space="preserve">Mine Rescue &amp; Safety </t>
  </si>
  <si>
    <t xml:space="preserve">Foundry Engineering-II </t>
  </si>
  <si>
    <t xml:space="preserve">Textile Finishing </t>
  </si>
  <si>
    <t xml:space="preserve">Marketing Principles &amp; Practices </t>
  </si>
  <si>
    <t xml:space="preserve">Interior Design </t>
  </si>
  <si>
    <t xml:space="preserve">Master Planning-II </t>
  </si>
  <si>
    <t xml:space="preserve">Cleaner Production Techniques </t>
  </si>
  <si>
    <t xml:space="preserve">Hydrology and Drainage Engineering </t>
  </si>
  <si>
    <t xml:space="preserve">Project Management </t>
  </si>
  <si>
    <t xml:space="preserve">Power System Protection </t>
  </si>
  <si>
    <t xml:space="preserve">Mobile Network Planning </t>
  </si>
  <si>
    <t xml:space="preserve">Medical &amp; Healthcare Ethics </t>
  </si>
  <si>
    <t xml:space="preserve">Entrepreneurship and Leadership </t>
  </si>
  <si>
    <t xml:space="preserve">Data Warehousing &amp; Mining Techniques  </t>
  </si>
  <si>
    <t xml:space="preserve">Industrial Management </t>
  </si>
  <si>
    <t xml:space="preserve">Gas Reservoir Engineering  </t>
  </si>
  <si>
    <t xml:space="preserve">Computer Applications to Mining Industry </t>
  </si>
  <si>
    <t xml:space="preserve">Computer Application in Materials Engineering </t>
  </si>
  <si>
    <t xml:space="preserve">Yarn Manufacturing-V </t>
  </si>
  <si>
    <t xml:space="preserve">Principles of Decision Making </t>
  </si>
  <si>
    <t xml:space="preserve">Urban Planning &amp; Design-II </t>
  </si>
  <si>
    <t xml:space="preserve">Estate Management </t>
  </si>
  <si>
    <t xml:space="preserve">Environmental Impact Assessment &amp; Management </t>
  </si>
  <si>
    <t xml:space="preserve">Environmental Engineering-II </t>
  </si>
  <si>
    <t xml:space="preserve">Maintenance Engineering </t>
  </si>
  <si>
    <t xml:space="preserve">Medical Device Regulation </t>
  </si>
  <si>
    <t xml:space="preserve">Mobile Application Development </t>
  </si>
  <si>
    <t xml:space="preserve">Nuclear Engineering </t>
  </si>
  <si>
    <t xml:space="preserve">Petroleum Economic </t>
  </si>
  <si>
    <t xml:space="preserve">Cement Technology </t>
  </si>
  <si>
    <t xml:space="preserve">Advanced Materials </t>
  </si>
  <si>
    <t xml:space="preserve">Production Management  </t>
  </si>
  <si>
    <t xml:space="preserve">Computer Integrated Manufacturing </t>
  </si>
  <si>
    <t xml:space="preserve">Structure in Architecture-II </t>
  </si>
  <si>
    <t xml:space="preserve">Planning Practice </t>
  </si>
  <si>
    <t xml:space="preserve">Energy Efficient Architecture </t>
  </si>
  <si>
    <t>F16CE</t>
  </si>
  <si>
    <t>F16ME</t>
  </si>
  <si>
    <t>F16EL</t>
  </si>
  <si>
    <t>F16ES</t>
  </si>
  <si>
    <t>F16TL</t>
  </si>
  <si>
    <t>F16BM</t>
  </si>
  <si>
    <t>F16CS</t>
  </si>
  <si>
    <t>F16SW</t>
  </si>
  <si>
    <t>F16CH</t>
  </si>
  <si>
    <t>F16PG</t>
  </si>
  <si>
    <t>F16MN</t>
  </si>
  <si>
    <t>F16MT</t>
  </si>
  <si>
    <t>F16TE</t>
  </si>
  <si>
    <t>F16IN</t>
  </si>
  <si>
    <t>F16AR</t>
  </si>
  <si>
    <t>F16CRP</t>
  </si>
  <si>
    <t>F16EE</t>
  </si>
  <si>
    <t>KF16CE</t>
  </si>
  <si>
    <t>KF16ME</t>
  </si>
  <si>
    <t>KF16EL</t>
  </si>
  <si>
    <t>KF16ES</t>
  </si>
  <si>
    <t>KF16SW</t>
  </si>
  <si>
    <t>Mechatronic Engineering</t>
  </si>
  <si>
    <t>Environmental Physics</t>
  </si>
  <si>
    <t>F16MTE</t>
  </si>
  <si>
    <t>17MTE</t>
  </si>
  <si>
    <t>KF16PG</t>
  </si>
  <si>
    <t xml:space="preserve">Engineering Geology </t>
  </si>
  <si>
    <t>Engineering Drawing Practice</t>
  </si>
  <si>
    <t>Enviromental Microbiology</t>
  </si>
  <si>
    <t xml:space="preserve">Electronic Circuit Design             </t>
  </si>
  <si>
    <t>Physiology I</t>
  </si>
  <si>
    <t xml:space="preserve">Measurement &amp; Instrumentation  </t>
  </si>
  <si>
    <t xml:space="preserve">Electrical Circuits Design  </t>
  </si>
  <si>
    <t>Data Structure and Algorithms</t>
  </si>
  <si>
    <t>Amplifiers &amp; Oscillators</t>
  </si>
  <si>
    <t>Strength of Material</t>
  </si>
  <si>
    <t>Introduction to Electrical Engg.</t>
  </si>
  <si>
    <t>Textile Engineering Utilities and Services</t>
  </si>
  <si>
    <t>Introduction to Computers and C++ Programming</t>
  </si>
  <si>
    <t>Foundation Studio-I</t>
  </si>
  <si>
    <t xml:space="preserve">Geometrical  Drawing </t>
  </si>
  <si>
    <t xml:space="preserve">Civil Engineering Materials </t>
  </si>
  <si>
    <t xml:space="preserve">Engineering Mechanics </t>
  </si>
  <si>
    <t>Intro. To comp. &amp; Programming</t>
  </si>
  <si>
    <t xml:space="preserve">Applied Chemistry </t>
  </si>
  <si>
    <t>Electronics Engineering</t>
  </si>
  <si>
    <t>Actuating Systems</t>
  </si>
  <si>
    <t>Data Structures and Object Oriented Programming</t>
  </si>
  <si>
    <t>Computer Architecture and Assembly Programming</t>
  </si>
  <si>
    <t>Introduction To computer  &amp; Programming</t>
  </si>
  <si>
    <t xml:space="preserve"> Introduction to Computing &amp; Programming</t>
  </si>
  <si>
    <t xml:space="preserve">For queries and problems contact to Aijaz Ali Brohi, Senior Software Engineer at 7609 </t>
  </si>
  <si>
    <t xml:space="preserve">Microprocessor &amp; Microcontroller </t>
  </si>
  <si>
    <t>Electronic Instrumentation</t>
  </si>
  <si>
    <t>Operating System Concept</t>
  </si>
  <si>
    <t xml:space="preserve">Numerical Methods &amp; Computation </t>
  </si>
  <si>
    <t>Production Planning and Control</t>
  </si>
  <si>
    <t>Laplace Tranforms &amp; Discrete Mathematics</t>
  </si>
  <si>
    <t>Fluids Mechanics and Hydraulics-I</t>
  </si>
  <si>
    <t>Strength of Material-II</t>
  </si>
  <si>
    <t>Electromagnetics</t>
  </si>
  <si>
    <t>Microprocessors and Interfacing Techniques</t>
  </si>
  <si>
    <t>Physical Environmental studies-II</t>
  </si>
  <si>
    <t>Fundamentals of Terminal Sciences</t>
  </si>
  <si>
    <t>Modeling and Simulation</t>
  </si>
  <si>
    <t xml:space="preserve">Electronic Devices and Circuits </t>
  </si>
  <si>
    <t>Plain and Reinforced Concrete</t>
  </si>
  <si>
    <t>Siganls &amp; Systems</t>
  </si>
  <si>
    <t>Engineering Economics and Management</t>
  </si>
  <si>
    <t>Textile Pretretment</t>
  </si>
  <si>
    <t xml:space="preserve">Instrumentation &amp; Management </t>
  </si>
  <si>
    <t>Complex Analysis, Statistical Methods &amp; Probability</t>
  </si>
  <si>
    <t>Mechanics of Machine-II</t>
  </si>
  <si>
    <t xml:space="preserve">Professional Ethics </t>
  </si>
  <si>
    <t>Inspection and Testing of Materials</t>
  </si>
  <si>
    <t>Basics of Theory of Structures</t>
  </si>
  <si>
    <t>Water Supply Engineering</t>
  </si>
  <si>
    <t>Architectural and Town Planning</t>
  </si>
  <si>
    <t>Physiology-II</t>
  </si>
  <si>
    <t xml:space="preserve">Vacuum Technology </t>
  </si>
  <si>
    <t xml:space="preserve">Circuit Analysis </t>
  </si>
  <si>
    <t>Islaimc Sudies/Ethics</t>
  </si>
  <si>
    <t>Textile Mechanics</t>
  </si>
  <si>
    <t>Building Materials-I</t>
  </si>
  <si>
    <t xml:space="preserve">Surveying </t>
  </si>
  <si>
    <t>Foundation Studio-II</t>
  </si>
  <si>
    <t>Socio-Economic Aspects of Planning</t>
  </si>
  <si>
    <t xml:space="preserve"> Applied Physics </t>
  </si>
  <si>
    <t xml:space="preserve">Object Orieted Prograaming </t>
  </si>
  <si>
    <t xml:space="preserve">Introduction to Microbiology </t>
  </si>
  <si>
    <t xml:space="preserve">Antennas &amp; Waves Propagation </t>
  </si>
  <si>
    <t>Digital Communication</t>
  </si>
  <si>
    <t xml:space="preserve">MicroController and Embeded Systems </t>
  </si>
  <si>
    <t xml:space="preserve">Data Analysis and Business Intelligence </t>
  </si>
  <si>
    <t xml:space="preserve">Digital Signal Processing </t>
  </si>
  <si>
    <t xml:space="preserve">Biomaterials </t>
  </si>
  <si>
    <t>Manufaturing Technology</t>
  </si>
  <si>
    <t xml:space="preserve">Water Resources Engineering &amp; Management </t>
  </si>
  <si>
    <t>Mechanical Vibration</t>
  </si>
  <si>
    <t xml:space="preserve">Automation and Control Engineering </t>
  </si>
  <si>
    <t xml:space="preserve">Waste Water Engineering </t>
  </si>
  <si>
    <t xml:space="preserve">Computer Architecture and Assembly Programming </t>
  </si>
  <si>
    <t>Architectural Design –I</t>
  </si>
  <si>
    <t>Engineering Drawing Practices</t>
  </si>
  <si>
    <t>Data  structures and Object Oriented Programming</t>
  </si>
  <si>
    <t xml:space="preserve">Fluid Mechanics and Hydraulics </t>
  </si>
  <si>
    <t xml:space="preserve">Human Anatomy </t>
  </si>
  <si>
    <t xml:space="preserve">Introduction to Computer&amp; C++ Programming </t>
  </si>
  <si>
    <t>Engineering Materials and Environment</t>
  </si>
  <si>
    <t xml:space="preserve">Computer Aided Engineering Design </t>
  </si>
  <si>
    <t xml:space="preserve">water Supply Engineering </t>
  </si>
  <si>
    <t xml:space="preserve">Computer Programming </t>
  </si>
  <si>
    <t>18CE</t>
  </si>
  <si>
    <t>18ME</t>
  </si>
  <si>
    <t>18EL</t>
  </si>
  <si>
    <t>18ES</t>
  </si>
  <si>
    <t>18TL</t>
  </si>
  <si>
    <t>18BM</t>
  </si>
  <si>
    <t>18CS</t>
  </si>
  <si>
    <t>18SW</t>
  </si>
  <si>
    <t>18CH</t>
  </si>
  <si>
    <t>18PG</t>
  </si>
  <si>
    <t>18MN</t>
  </si>
  <si>
    <t>18MT</t>
  </si>
  <si>
    <t>18TE</t>
  </si>
  <si>
    <t>18IN</t>
  </si>
  <si>
    <t>18AR</t>
  </si>
  <si>
    <t>18CRP</t>
  </si>
  <si>
    <t>18EE</t>
  </si>
  <si>
    <t>18MTE</t>
  </si>
  <si>
    <t xml:space="preserve">Introduction to Computing and Programming </t>
  </si>
  <si>
    <t xml:space="preserve">Geometrical Drawing </t>
  </si>
  <si>
    <t xml:space="preserve">Introdution to Computing &amp; Programming </t>
  </si>
  <si>
    <t xml:space="preserve">Applied Physics </t>
  </si>
  <si>
    <t xml:space="preserve">Electrical Workshop Practice </t>
  </si>
  <si>
    <t>Basic Science Lab</t>
  </si>
  <si>
    <t>K18CE</t>
  </si>
  <si>
    <t>K18ME</t>
  </si>
  <si>
    <t>K18EL</t>
  </si>
  <si>
    <t>K18ES</t>
  </si>
  <si>
    <t>K18SW</t>
  </si>
  <si>
    <t>K18PG</t>
  </si>
  <si>
    <t>Computer Aided Design-III</t>
  </si>
  <si>
    <t xml:space="preserve">Electronic Circuits Design  </t>
  </si>
  <si>
    <t>Complex,Analysis Statistical Methods &amp; Probability</t>
  </si>
  <si>
    <t>Quantity Surveying &amp; Estimation for Civil Works</t>
  </si>
  <si>
    <t>Reinforced &amp; Pre-Stressed Concrete</t>
  </si>
  <si>
    <t>Statistical &amp; Probability</t>
  </si>
  <si>
    <t>Heating, Ventilation &amp; A/C</t>
  </si>
  <si>
    <t>Laser &amp; Fiber Optics</t>
  </si>
  <si>
    <t>Computer Communication &amp; Networking</t>
  </si>
  <si>
    <t>Technical Report Writing Skills</t>
  </si>
  <si>
    <t>Biophotonics</t>
  </si>
  <si>
    <t>Signals &amp; Systems</t>
  </si>
  <si>
    <t>Database Management Systems</t>
  </si>
  <si>
    <t>Mobile Applications Development</t>
  </si>
  <si>
    <t>Human Computer Interaction</t>
  </si>
  <si>
    <t>Introduction to Computer Programming &amp; Concept</t>
  </si>
  <si>
    <t xml:space="preserve">Statistics &amp; Probabiltiy </t>
  </si>
  <si>
    <t>Mine Venilation</t>
  </si>
  <si>
    <t>Numerical Methods &amp; Computation</t>
  </si>
  <si>
    <t xml:space="preserve">Statistics &amp; Probability </t>
  </si>
  <si>
    <t>Welding &amp; Other Joining Process</t>
  </si>
  <si>
    <t>Corrosion &amp; Protection</t>
  </si>
  <si>
    <t>Polymer &amp; Composite Materials</t>
  </si>
  <si>
    <t>Engineering Drawing &amp; CAD</t>
  </si>
  <si>
    <t>Mineral Processing</t>
  </si>
  <si>
    <t>Yarn manufacturing-IV</t>
  </si>
  <si>
    <t xml:space="preserve">Production Systems Design </t>
  </si>
  <si>
    <t>Enviromental Management</t>
  </si>
  <si>
    <t xml:space="preserve">Work Study &amp; Methods Engineering </t>
  </si>
  <si>
    <t xml:space="preserve">Architectural Design-IV     </t>
  </si>
  <si>
    <t>Solid WasteEngineering &amp; Management</t>
  </si>
  <si>
    <t>Air Noise Pollution Control</t>
  </si>
  <si>
    <t>Wastewater Engineering</t>
  </si>
  <si>
    <t>Machine Design &amp; CAD/CAM</t>
  </si>
  <si>
    <t>Power Electronics</t>
  </si>
  <si>
    <t>Fundamentals of Thermal Sciences</t>
  </si>
  <si>
    <t>Computer Aided Drawing</t>
  </si>
  <si>
    <t xml:space="preserve">Geo-Technical Engineering </t>
  </si>
  <si>
    <t>Environmental Engineering-I</t>
  </si>
  <si>
    <t>Fluid Mechanics &amp; Hydraulics</t>
  </si>
  <si>
    <t>Communication System</t>
  </si>
  <si>
    <t>Instrumentation &amp; Measurements</t>
  </si>
  <si>
    <t>Introduction to Embedded Systems</t>
  </si>
  <si>
    <t>Queuing Theory</t>
  </si>
  <si>
    <t>Multimedia Communication</t>
  </si>
  <si>
    <t>Software Construction &amp; Development</t>
  </si>
  <si>
    <t>Database Systems</t>
  </si>
  <si>
    <t>Heat Transfer Operation</t>
  </si>
  <si>
    <t>Physical &amp; Analytical Chemistry</t>
  </si>
  <si>
    <t>Foundry Engineering-II</t>
  </si>
  <si>
    <t>Working Drawing &amp; Details-II</t>
  </si>
  <si>
    <t xml:space="preserve">Architectural Design-I  </t>
  </si>
  <si>
    <t>Cleaner Production Techniques</t>
  </si>
  <si>
    <t>Soil Mechanics for Environmental Engineering</t>
  </si>
  <si>
    <t>Environmental Bio-Technology</t>
  </si>
  <si>
    <t>Numerical Analysis</t>
  </si>
  <si>
    <t>Water Resources Engineering &amp; Management</t>
  </si>
  <si>
    <t>Engineeing Economics &amp; Project Management</t>
  </si>
  <si>
    <t>Digital Signal &amp; Image Processing</t>
  </si>
  <si>
    <t xml:space="preserve">Micro-Controller and Embeded Systems </t>
  </si>
  <si>
    <t>Mechatronics</t>
  </si>
  <si>
    <t xml:space="preserve">Electronic Circuit Design  </t>
  </si>
  <si>
    <t>Structural Design &amp; Drawing</t>
  </si>
  <si>
    <t>Automobile Engineering</t>
  </si>
  <si>
    <t>Power Distribution &amp; Utilization</t>
  </si>
  <si>
    <t>High Voltage engineering</t>
  </si>
  <si>
    <t>Mechatronics Systems &amp; Applications</t>
  </si>
  <si>
    <t>Entrepreneurship</t>
  </si>
  <si>
    <t>Satellite and Radar Communications</t>
  </si>
  <si>
    <t>Emerging Wireless Technologies &amp; RF Planning</t>
  </si>
  <si>
    <t xml:space="preserve"> Network Protocols &amp; Architecture</t>
  </si>
  <si>
    <t>Telecom Policies &amp; Standards</t>
  </si>
  <si>
    <t>Economics &amp; Healthcare Management</t>
  </si>
  <si>
    <t>Data Science &amp; Analytics</t>
  </si>
  <si>
    <t xml:space="preserve">Software  Quality Engineering </t>
  </si>
  <si>
    <t>Simulation &amp; Modeling</t>
  </si>
  <si>
    <t xml:space="preserve">Cloud Computing </t>
  </si>
  <si>
    <t>Chemical Process Design &amp; Simulation</t>
  </si>
  <si>
    <t>Biochemical Engineering</t>
  </si>
  <si>
    <t>Design &amp; Selection of Materials</t>
  </si>
  <si>
    <t>Environmental Impact Assessment</t>
  </si>
  <si>
    <t>Health, Safety &amp; Environment</t>
  </si>
  <si>
    <t>Safety, Heath &amp; Environment</t>
  </si>
  <si>
    <t>Industrial Automation</t>
  </si>
  <si>
    <t>Machine Intelligence</t>
  </si>
  <si>
    <t>Mechatronic System Design</t>
  </si>
  <si>
    <t>Architectural Design-VII</t>
  </si>
  <si>
    <t>Architecture Design-V</t>
  </si>
  <si>
    <t>Interior Design</t>
  </si>
  <si>
    <t>Highway &amp; Traffic Engineering</t>
  </si>
  <si>
    <t>Irrigation Engineering</t>
  </si>
  <si>
    <t>Geo-Technical Engineering</t>
  </si>
  <si>
    <t>Thermal Power Plants</t>
  </si>
  <si>
    <t>Manufaturing Processes</t>
  </si>
  <si>
    <t>Control Engineering</t>
  </si>
  <si>
    <t>Refrigeration &amp; Air Conditioning</t>
  </si>
  <si>
    <t>Computer Aided Machine Design</t>
  </si>
  <si>
    <t>Numerical Analysis &amp; Computer Applications  </t>
  </si>
  <si>
    <t>Power System Analysis</t>
  </si>
  <si>
    <t>Microprocessor &amp; Microcontroller</t>
  </si>
  <si>
    <t>Biomaterials</t>
  </si>
  <si>
    <t>Biomedical Instrumentation-I</t>
  </si>
  <si>
    <t>Digital Image Processing</t>
  </si>
  <si>
    <t>Analogue &amp; Digital Signal Processing</t>
  </si>
  <si>
    <t>Operating Systems Design Concepts</t>
  </si>
  <si>
    <t>Software Construction &amp; Deveplement</t>
  </si>
  <si>
    <t>Mass Transfer  </t>
  </si>
  <si>
    <t>Chemical Engineering Fluid Mechanics-II</t>
  </si>
  <si>
    <t>Food Technology</t>
  </si>
  <si>
    <t>Well Testing</t>
  </si>
  <si>
    <t>Reservoir Simulation</t>
  </si>
  <si>
    <t>Petroleum Production Engineering-I</t>
  </si>
  <si>
    <t>Instrumentation &amp; Process Control</t>
  </si>
  <si>
    <t>District &amp; Regional Planning</t>
  </si>
  <si>
    <t>Master Planning-I  </t>
  </si>
  <si>
    <t>Project Planning &amp; Management</t>
  </si>
  <si>
    <t>Landuse &amp; Building Control</t>
  </si>
  <si>
    <t>Community Development</t>
  </si>
  <si>
    <t>Modeling of Environmental Systems</t>
  </si>
  <si>
    <t>Microcontroller &amp; Embedded Systems</t>
  </si>
  <si>
    <t>Numerical Analysis &amp; Computer Application</t>
  </si>
  <si>
    <t>Construction Planning &amp; Management</t>
  </si>
  <si>
    <t>Foundation Engineering</t>
  </si>
  <si>
    <t>Environmental Engineering-II</t>
  </si>
  <si>
    <t>Drainage Engineering</t>
  </si>
  <si>
    <t>Renewable &amp; Emerging Energy Technologies</t>
  </si>
  <si>
    <t>Power System Protection</t>
  </si>
  <si>
    <t>High Voltage Engineering</t>
  </si>
  <si>
    <t xml:space="preserve"> Power Distribution &amp; Utilization</t>
  </si>
  <si>
    <t>Artificial Intelligence</t>
  </si>
  <si>
    <t>Network Protocols &amp; Architecture</t>
  </si>
  <si>
    <t>Medical Imaging</t>
  </si>
  <si>
    <t>Mobile &amp; Wireless Communication</t>
  </si>
  <si>
    <t xml:space="preserve"> Software Quality Engineering</t>
  </si>
  <si>
    <t xml:space="preserve"> Cloud Computing</t>
  </si>
  <si>
    <t>Principles of Enhanced Oil Recovery</t>
  </si>
  <si>
    <t>Petroleum Production Engineering-II</t>
  </si>
  <si>
    <t>Gas Reservior Engineering</t>
  </si>
  <si>
    <t>Surface Mine Design &amp; Practice</t>
  </si>
  <si>
    <t>Mine Rescue &amp; Safety</t>
  </si>
  <si>
    <t>Computer Applications to Mining Industry</t>
  </si>
  <si>
    <t>Fracture Mechanics &amp; Failure Analysis</t>
  </si>
  <si>
    <t>Computer Application in Materials Engineering</t>
  </si>
  <si>
    <t xml:space="preserve"> Textile Finishing</t>
  </si>
  <si>
    <t xml:space="preserve"> Computer Integrated Manufacturing</t>
  </si>
  <si>
    <t xml:space="preserve"> Master Planning-II</t>
  </si>
  <si>
    <t>Mechatronics System Design</t>
  </si>
  <si>
    <t xml:space="preserve"> Soil Mechanics</t>
  </si>
  <si>
    <t xml:space="preserve">Reinforced and Pre-Stressed Concrete </t>
  </si>
  <si>
    <t>Hydrology</t>
  </si>
  <si>
    <t xml:space="preserve"> Refrigeration &amp; Air Conditioning</t>
  </si>
  <si>
    <t xml:space="preserve"> Instrumentation &amp; Measurement</t>
  </si>
  <si>
    <t>Optoelectronics</t>
  </si>
  <si>
    <t>FPGA-Based Digital Design</t>
  </si>
  <si>
    <t xml:space="preserve"> Linear Control Systems</t>
  </si>
  <si>
    <t>Healthcare Information Systems &amp; Hospital Management</t>
  </si>
  <si>
    <t>Mobile Application Development</t>
  </si>
  <si>
    <t>Technical &amp; Business Writing</t>
  </si>
  <si>
    <t>Chemical Reaction Engineering</t>
  </si>
  <si>
    <t>Fuel &amp; Energy</t>
  </si>
  <si>
    <t>Gas Reservoir Engineering</t>
  </si>
  <si>
    <t>Technical &amp; Scientific Writing</t>
  </si>
  <si>
    <t>Drilling &amp; Blasting Engineering</t>
  </si>
  <si>
    <t>Mineral &amp; Ore Deposits</t>
  </si>
  <si>
    <t>Powder Metallurgy</t>
  </si>
  <si>
    <t>Fondry Engineering-I</t>
  </si>
  <si>
    <t>Composite Materials</t>
  </si>
  <si>
    <t>Welding &amp; Other Joining Processes</t>
  </si>
  <si>
    <t>Textile Testing &amp; Quality Contro</t>
  </si>
  <si>
    <t>Marketing Principles &amp; Practices</t>
  </si>
  <si>
    <t>Principles of Decision Making</t>
  </si>
  <si>
    <t>Oct, 2023</t>
  </si>
  <si>
    <t>16/10/2023</t>
  </si>
</sst>
</file>

<file path=xl/styles.xml><?xml version="1.0" encoding="utf-8"?>
<styleSheet xmlns="http://schemas.openxmlformats.org/spreadsheetml/2006/main">
  <fonts count="60">
    <font>
      <sz val="11"/>
      <color theme="1"/>
      <name val="Calibri"/>
      <family val="2"/>
      <scheme val="minor"/>
    </font>
    <font>
      <b/>
      <sz val="12"/>
      <name val="Times New Roman"/>
      <family val="1"/>
    </font>
    <font>
      <b/>
      <sz val="8"/>
      <color indexed="8"/>
      <name val="Times New Roman"/>
      <family val="1"/>
    </font>
    <font>
      <b/>
      <sz val="9"/>
      <color indexed="8"/>
      <name val="Times New Roman"/>
      <family val="1"/>
    </font>
    <font>
      <sz val="9"/>
      <color indexed="8"/>
      <name val="Times New Roman"/>
      <family val="1"/>
    </font>
    <font>
      <sz val="9"/>
      <color indexed="10"/>
      <name val="Times New Roman"/>
      <family val="1"/>
    </font>
    <font>
      <sz val="8"/>
      <color indexed="8"/>
      <name val="Times New Roman"/>
      <family val="1"/>
    </font>
    <font>
      <b/>
      <sz val="12"/>
      <color indexed="8"/>
      <name val="Times New Roman"/>
      <family val="1"/>
    </font>
    <font>
      <sz val="7"/>
      <color indexed="8"/>
      <name val="Times New Roman"/>
      <family val="1"/>
    </font>
    <font>
      <b/>
      <sz val="11"/>
      <color indexed="60"/>
      <name val="Times New Roman"/>
      <family val="1"/>
    </font>
    <font>
      <b/>
      <sz val="11"/>
      <color indexed="8"/>
      <name val="Times New Roman"/>
      <family val="1"/>
    </font>
    <font>
      <sz val="11"/>
      <color indexed="8"/>
      <name val="Times New Roman"/>
      <family val="1"/>
    </font>
    <font>
      <b/>
      <sz val="10"/>
      <color indexed="8"/>
      <name val="Times New Roman"/>
      <family val="1"/>
    </font>
    <font>
      <sz val="10"/>
      <color indexed="8"/>
      <name val="Times New Roman"/>
      <family val="1"/>
    </font>
    <font>
      <sz val="11"/>
      <color theme="0"/>
      <name val="Calibri"/>
      <family val="2"/>
      <scheme val="minor"/>
    </font>
    <font>
      <b/>
      <sz val="11"/>
      <color theme="1"/>
      <name val="Calibri"/>
      <family val="2"/>
      <scheme val="minor"/>
    </font>
    <font>
      <sz val="11"/>
      <color rgb="FFFF0000"/>
      <name val="Calibri"/>
      <family val="2"/>
      <scheme val="minor"/>
    </font>
    <font>
      <sz val="12"/>
      <color theme="1"/>
      <name val="Times New Roman"/>
      <family val="1"/>
    </font>
    <font>
      <b/>
      <sz val="12"/>
      <color theme="1"/>
      <name val="Times New Roman"/>
      <family val="1"/>
    </font>
    <font>
      <b/>
      <sz val="11"/>
      <color rgb="FFFF0000"/>
      <name val="Calibri"/>
      <family val="2"/>
      <scheme val="minor"/>
    </font>
    <font>
      <b/>
      <sz val="12"/>
      <color rgb="FF00B050"/>
      <name val="Times New Roman"/>
      <family val="1"/>
    </font>
    <font>
      <b/>
      <sz val="12"/>
      <color rgb="FF7030A0"/>
      <name val="Times New Roman"/>
      <family val="1"/>
    </font>
    <font>
      <b/>
      <sz val="12"/>
      <color rgb="FF00B0F0"/>
      <name val="Times New Roman"/>
      <family val="1"/>
    </font>
    <font>
      <sz val="12"/>
      <color rgb="FFFF0000"/>
      <name val="Times New Roman"/>
      <family val="1"/>
    </font>
    <font>
      <b/>
      <sz val="12"/>
      <color rgb="FFFF0000"/>
      <name val="Times New Roman"/>
      <family val="1"/>
    </font>
    <font>
      <sz val="36"/>
      <color rgb="FFFF0000"/>
      <name val="Times New Roman"/>
      <family val="1"/>
    </font>
    <font>
      <b/>
      <sz val="11"/>
      <color theme="1"/>
      <name val="Times New Roman"/>
      <family val="1"/>
    </font>
    <font>
      <sz val="9"/>
      <color rgb="FFFF0000"/>
      <name val="Times New Roman"/>
      <family val="1"/>
    </font>
    <font>
      <b/>
      <sz val="18"/>
      <color rgb="FFFF0000"/>
      <name val="Calibri"/>
      <family val="2"/>
      <scheme val="minor"/>
    </font>
    <font>
      <b/>
      <sz val="9"/>
      <color theme="1"/>
      <name val="Times New Roman"/>
      <family val="1"/>
    </font>
    <font>
      <sz val="7"/>
      <color theme="1"/>
      <name val="Times New Roman"/>
      <family val="1"/>
    </font>
    <font>
      <b/>
      <sz val="12"/>
      <color theme="0"/>
      <name val="Times New Roman"/>
      <family val="1"/>
    </font>
    <font>
      <b/>
      <sz val="16"/>
      <color rgb="FFFF0000"/>
      <name val="Times New Roman"/>
      <family val="1"/>
    </font>
    <font>
      <sz val="9"/>
      <color theme="1"/>
      <name val="Times New Roman"/>
      <family val="1"/>
    </font>
    <font>
      <sz val="9"/>
      <color theme="1"/>
      <name val="Calibri"/>
      <family val="2"/>
      <scheme val="minor"/>
    </font>
    <font>
      <b/>
      <sz val="10"/>
      <color rgb="FFFF0000"/>
      <name val="Times New Roman"/>
      <family val="1"/>
    </font>
    <font>
      <b/>
      <sz val="16"/>
      <color theme="1"/>
      <name val="Times New Roman"/>
      <family val="1"/>
    </font>
    <font>
      <b/>
      <sz val="14"/>
      <color theme="1"/>
      <name val="Times New Roman"/>
      <family val="1"/>
    </font>
    <font>
      <sz val="10"/>
      <color theme="1"/>
      <name val="Times New Roman"/>
      <family val="1"/>
    </font>
    <font>
      <b/>
      <sz val="14"/>
      <color rgb="FFFF0000"/>
      <name val="Times New Roman"/>
      <family val="1"/>
    </font>
    <font>
      <b/>
      <sz val="11"/>
      <color rgb="FFC00000"/>
      <name val="Times New Roman"/>
      <family val="1"/>
    </font>
    <font>
      <b/>
      <sz val="11"/>
      <color theme="0"/>
      <name val="Times New Roman"/>
      <family val="1"/>
    </font>
    <font>
      <sz val="10"/>
      <color rgb="FFFF0000"/>
      <name val="Times New Roman"/>
      <family val="1"/>
    </font>
    <font>
      <sz val="36"/>
      <color rgb="FFFF0000"/>
      <name val="Calibri"/>
      <family val="2"/>
      <scheme val="minor"/>
    </font>
    <font>
      <b/>
      <sz val="28"/>
      <color rgb="FFFF0000"/>
      <name val="Calibri"/>
      <family val="2"/>
      <scheme val="minor"/>
    </font>
    <font>
      <sz val="11"/>
      <name val="Calibri"/>
      <family val="2"/>
      <scheme val="minor"/>
    </font>
    <font>
      <b/>
      <sz val="10"/>
      <color theme="1"/>
      <name val="Times New Roman"/>
      <family val="1"/>
    </font>
    <font>
      <sz val="9"/>
      <color theme="3"/>
      <name val="Times New Roman"/>
      <family val="1"/>
    </font>
    <font>
      <sz val="12"/>
      <color theme="1"/>
      <name val="Calibri"/>
      <family val="2"/>
      <scheme val="minor"/>
    </font>
    <font>
      <sz val="10"/>
      <color rgb="FF000000"/>
      <name val="Calibri"/>
      <family val="2"/>
      <scheme val="minor"/>
    </font>
    <font>
      <sz val="10"/>
      <color theme="1"/>
      <name val="Calibri"/>
      <family val="2"/>
      <scheme val="minor"/>
    </font>
    <font>
      <b/>
      <sz val="14"/>
      <color rgb="FFFF0000"/>
      <name val="Calibri"/>
      <family val="2"/>
      <scheme val="minor"/>
    </font>
    <font>
      <b/>
      <sz val="12"/>
      <color theme="3"/>
      <name val="Times New Roman"/>
      <family val="1"/>
    </font>
    <font>
      <sz val="12"/>
      <color theme="3"/>
      <name val="Times New Roman"/>
      <family val="1"/>
    </font>
    <font>
      <sz val="12"/>
      <color rgb="FF000000"/>
      <name val="Calibri"/>
      <family val="2"/>
      <scheme val="minor"/>
    </font>
    <font>
      <sz val="11"/>
      <color rgb="FF000000"/>
      <name val="Calibri"/>
      <family val="2"/>
      <scheme val="minor"/>
    </font>
    <font>
      <sz val="12"/>
      <color rgb="FFFF0000"/>
      <name val="Calibri"/>
      <family val="2"/>
      <scheme val="minor"/>
    </font>
    <font>
      <sz val="10"/>
      <color theme="1"/>
      <name val="Segoe UI"/>
      <family val="2"/>
    </font>
    <font>
      <sz val="10"/>
      <color rgb="FF330099"/>
      <name val="Segoe UI"/>
      <family val="2"/>
    </font>
    <font>
      <sz val="10"/>
      <name val="Segoe UI"/>
      <family val="2"/>
    </font>
  </fonts>
  <fills count="8">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bgColor indexed="64"/>
      </patternFill>
    </fill>
    <fill>
      <patternFill patternType="solid">
        <fgColor rgb="FFFFFFFF"/>
        <bgColor indexed="64"/>
      </patternFill>
    </fill>
  </fills>
  <borders count="54">
    <border>
      <left/>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top/>
      <bottom style="medium">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medium">
        <color indexed="64"/>
      </right>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rgb="FF7030A0"/>
      </left>
      <right/>
      <top style="thin">
        <color indexed="64"/>
      </top>
      <bottom style="thin">
        <color indexed="64"/>
      </bottom>
      <diagonal/>
    </border>
    <border>
      <left/>
      <right/>
      <top/>
      <bottom style="thin">
        <color rgb="FFC00000"/>
      </bottom>
      <diagonal/>
    </border>
    <border>
      <left style="medium">
        <color rgb="FF7030A0"/>
      </left>
      <right/>
      <top style="medium">
        <color rgb="FF7030A0"/>
      </top>
      <bottom style="medium">
        <color rgb="FF7030A0"/>
      </bottom>
      <diagonal/>
    </border>
    <border>
      <left/>
      <right/>
      <top style="medium">
        <color rgb="FF7030A0"/>
      </top>
      <bottom style="medium">
        <color rgb="FF7030A0"/>
      </bottom>
      <diagonal/>
    </border>
    <border>
      <left/>
      <right style="medium">
        <color rgb="FF7030A0"/>
      </right>
      <top style="medium">
        <color rgb="FF7030A0"/>
      </top>
      <bottom style="medium">
        <color rgb="FF7030A0"/>
      </bottom>
      <diagonal/>
    </border>
    <border>
      <left/>
      <right/>
      <top/>
      <bottom style="medium">
        <color rgb="FF7030A0"/>
      </bottom>
      <diagonal/>
    </border>
    <border>
      <left/>
      <right style="medium">
        <color rgb="FF7030A0"/>
      </right>
      <top/>
      <bottom style="medium">
        <color rgb="FF7030A0"/>
      </bottom>
      <diagonal/>
    </border>
    <border>
      <left/>
      <right/>
      <top style="medium">
        <color rgb="FF7030A0"/>
      </top>
      <bottom/>
      <diagonal/>
    </border>
    <border>
      <left/>
      <right style="medium">
        <color rgb="FF7030A0"/>
      </right>
      <top style="medium">
        <color rgb="FF7030A0"/>
      </top>
      <bottom/>
      <diagonal/>
    </border>
    <border>
      <left/>
      <right/>
      <top style="thin">
        <color indexed="64"/>
      </top>
      <bottom style="thin">
        <color rgb="FFC00000"/>
      </bottom>
      <diagonal/>
    </border>
    <border>
      <left/>
      <right/>
      <top style="thin">
        <color rgb="FFC00000"/>
      </top>
      <bottom style="thin">
        <color rgb="FFC00000"/>
      </bottom>
      <diagonal/>
    </border>
    <border>
      <left style="thin">
        <color rgb="FFC00000"/>
      </left>
      <right/>
      <top style="thin">
        <color rgb="FFC00000"/>
      </top>
      <bottom/>
      <diagonal/>
    </border>
    <border>
      <left/>
      <right/>
      <top style="thin">
        <color rgb="FFC00000"/>
      </top>
      <bottom/>
      <diagonal/>
    </border>
    <border>
      <left/>
      <right style="thin">
        <color rgb="FFC00000"/>
      </right>
      <top style="thin">
        <color rgb="FFC00000"/>
      </top>
      <bottom/>
      <diagonal/>
    </border>
    <border>
      <left style="thin">
        <color rgb="FFC00000"/>
      </left>
      <right/>
      <top/>
      <bottom style="thin">
        <color rgb="FFC00000"/>
      </bottom>
      <diagonal/>
    </border>
    <border>
      <left/>
      <right style="thin">
        <color rgb="FFC00000"/>
      </right>
      <top/>
      <bottom style="thin">
        <color rgb="FFC00000"/>
      </bottom>
      <diagonal/>
    </border>
    <border>
      <left style="medium">
        <color rgb="FF7030A0"/>
      </left>
      <right/>
      <top style="medium">
        <color rgb="FF7030A0"/>
      </top>
      <bottom/>
      <diagonal/>
    </border>
    <border>
      <left style="medium">
        <color rgb="FF7030A0"/>
      </left>
      <right/>
      <top/>
      <bottom style="medium">
        <color rgb="FF7030A0"/>
      </bottom>
      <diagonal/>
    </border>
    <border>
      <left style="medium">
        <color rgb="FF7030A0"/>
      </left>
      <right style="medium">
        <color rgb="FF7030A0"/>
      </right>
      <top/>
      <bottom style="medium">
        <color rgb="FF7030A0"/>
      </bottom>
      <diagonal/>
    </border>
    <border>
      <left/>
      <right style="medium">
        <color rgb="FF7030A0"/>
      </right>
      <top/>
      <bottom/>
      <diagonal/>
    </border>
    <border>
      <left style="medium">
        <color rgb="FF7030A0"/>
      </left>
      <right style="medium">
        <color rgb="FF7030A0"/>
      </right>
      <top/>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350">
    <xf numFmtId="0" fontId="0" fillId="0" borderId="0" xfId="0"/>
    <xf numFmtId="0" fontId="17" fillId="0" borderId="0" xfId="0" applyFont="1" applyAlignment="1">
      <alignment horizontal="center" vertical="center" shrinkToFit="1"/>
    </xf>
    <xf numFmtId="0" fontId="17" fillId="0" borderId="0" xfId="0" applyFont="1" applyAlignment="1">
      <alignment shrinkToFit="1"/>
    </xf>
    <xf numFmtId="0" fontId="17" fillId="0" borderId="0" xfId="0" applyFont="1" applyAlignment="1">
      <alignment horizontal="center" vertical="center" shrinkToFit="1"/>
    </xf>
    <xf numFmtId="0" fontId="18" fillId="0" borderId="0" xfId="0" applyFont="1"/>
    <xf numFmtId="0" fontId="18" fillId="0" borderId="0" xfId="0" applyFont="1" applyAlignment="1">
      <alignment horizontal="left"/>
    </xf>
    <xf numFmtId="0" fontId="18" fillId="0" borderId="0" xfId="0" applyFont="1" applyProtection="1">
      <protection hidden="1"/>
    </xf>
    <xf numFmtId="0" fontId="17" fillId="0" borderId="0" xfId="0" applyFont="1" applyProtection="1">
      <protection hidden="1"/>
    </xf>
    <xf numFmtId="0" fontId="17" fillId="0" borderId="0" xfId="0" applyFont="1" applyAlignment="1">
      <alignment horizontal="center" shrinkToFit="1"/>
    </xf>
    <xf numFmtId="0" fontId="19" fillId="0" borderId="0" xfId="0" applyFont="1" applyAlignment="1">
      <alignment horizontal="center"/>
    </xf>
    <xf numFmtId="0" fontId="15" fillId="0" borderId="0" xfId="0" applyFont="1"/>
    <xf numFmtId="0" fontId="0" fillId="0" borderId="0" xfId="0" applyAlignment="1">
      <alignment horizontal="left"/>
    </xf>
    <xf numFmtId="0" fontId="20" fillId="0" borderId="32" xfId="0" applyFont="1" applyBorder="1" applyAlignment="1" applyProtection="1">
      <alignment vertical="center" shrinkToFit="1"/>
      <protection locked="0"/>
    </xf>
    <xf numFmtId="0" fontId="21" fillId="0" borderId="2" xfId="0" applyFont="1" applyBorder="1" applyAlignment="1">
      <alignment horizontal="center" vertical="center" shrinkToFit="1"/>
    </xf>
    <xf numFmtId="0" fontId="22" fillId="0" borderId="3" xfId="0" applyFont="1" applyBorder="1" applyAlignment="1">
      <alignment horizontal="center" vertical="center" shrinkToFit="1"/>
    </xf>
    <xf numFmtId="0" fontId="23" fillId="0" borderId="0" xfId="0" applyFont="1" applyBorder="1" applyAlignment="1">
      <alignment horizontal="left" vertical="center" shrinkToFit="1"/>
    </xf>
    <xf numFmtId="0" fontId="17" fillId="0" borderId="0" xfId="0" applyFont="1" applyAlignment="1">
      <alignment horizontal="center" vertical="center" shrinkToFit="1"/>
    </xf>
    <xf numFmtId="0" fontId="17" fillId="0" borderId="0" xfId="0" applyFont="1" applyAlignment="1">
      <alignment horizontal="center" vertical="center" shrinkToFit="1"/>
    </xf>
    <xf numFmtId="0" fontId="24" fillId="2" borderId="4" xfId="0" applyFont="1" applyFill="1" applyBorder="1" applyAlignment="1">
      <alignment horizontal="center" shrinkToFit="1"/>
    </xf>
    <xf numFmtId="0" fontId="17" fillId="0" borderId="0" xfId="0" applyFont="1" applyAlignment="1">
      <alignment horizontal="center" shrinkToFit="1"/>
    </xf>
    <xf numFmtId="0" fontId="17" fillId="0" borderId="0" xfId="0" applyFont="1" applyAlignment="1">
      <alignment horizontal="center" vertical="center" shrinkToFit="1"/>
    </xf>
    <xf numFmtId="0" fontId="17" fillId="0" borderId="0" xfId="0" applyFont="1" applyAlignment="1">
      <alignment horizontal="center" shrinkToFit="1"/>
    </xf>
    <xf numFmtId="0" fontId="17" fillId="0" borderId="0" xfId="0" applyFont="1" applyBorder="1" applyAlignment="1">
      <alignment horizontal="center" vertical="center" shrinkToFit="1"/>
    </xf>
    <xf numFmtId="0" fontId="17" fillId="0" borderId="0" xfId="0" applyFont="1" applyAlignment="1">
      <alignment horizontal="center" vertical="center" shrinkToFit="1"/>
    </xf>
    <xf numFmtId="0" fontId="18" fillId="0" borderId="0" xfId="0" applyFont="1" applyBorder="1" applyAlignment="1">
      <alignment horizontal="center" vertical="center" shrinkToFit="1"/>
    </xf>
    <xf numFmtId="0" fontId="18" fillId="0" borderId="0" xfId="0" applyFont="1" applyBorder="1" applyAlignment="1">
      <alignment horizontal="left" vertical="center" shrinkToFit="1"/>
    </xf>
    <xf numFmtId="0" fontId="1" fillId="0" borderId="0" xfId="0" applyFont="1" applyBorder="1" applyAlignment="1">
      <alignment horizontal="center" vertical="center" shrinkToFit="1"/>
    </xf>
    <xf numFmtId="0" fontId="1" fillId="0" borderId="2" xfId="0" applyFont="1" applyBorder="1" applyAlignment="1" applyProtection="1">
      <alignment vertical="center" shrinkToFit="1"/>
    </xf>
    <xf numFmtId="0" fontId="1" fillId="0" borderId="5" xfId="0" applyFont="1" applyBorder="1" applyAlignment="1" applyProtection="1">
      <alignment horizontal="center" vertical="center" shrinkToFit="1"/>
    </xf>
    <xf numFmtId="0" fontId="18" fillId="0" borderId="1" xfId="0" applyFont="1" applyBorder="1" applyAlignment="1">
      <alignment horizontal="center" vertical="center" shrinkToFit="1"/>
    </xf>
    <xf numFmtId="0" fontId="17" fillId="0" borderId="0" xfId="0" applyFont="1" applyAlignment="1">
      <alignment horizontal="center" vertical="center" shrinkToFit="1"/>
    </xf>
    <xf numFmtId="0" fontId="25" fillId="0" borderId="0" xfId="0" applyFont="1" applyBorder="1" applyAlignment="1">
      <alignment horizontal="center" vertical="center" shrinkToFit="1"/>
    </xf>
    <xf numFmtId="0" fontId="25" fillId="0" borderId="6" xfId="0" applyFont="1" applyBorder="1" applyAlignment="1">
      <alignment horizontal="center" vertical="center" shrinkToFit="1"/>
    </xf>
    <xf numFmtId="0" fontId="17" fillId="0" borderId="0" xfId="0" applyFont="1" applyAlignment="1">
      <alignment horizontal="center" vertical="center" shrinkToFit="1"/>
    </xf>
    <xf numFmtId="0" fontId="26" fillId="0" borderId="7" xfId="0" applyFont="1" applyBorder="1" applyAlignment="1">
      <alignment horizontal="center" vertical="center" shrinkToFit="1"/>
    </xf>
    <xf numFmtId="0" fontId="1" fillId="0" borderId="8" xfId="0" applyFont="1" applyBorder="1" applyAlignment="1">
      <alignment horizontal="center" vertical="center" shrinkToFit="1"/>
    </xf>
    <xf numFmtId="0" fontId="1" fillId="0" borderId="8" xfId="0" applyFont="1" applyBorder="1" applyAlignment="1" applyProtection="1">
      <alignment horizontal="center" vertical="center" shrinkToFit="1"/>
    </xf>
    <xf numFmtId="0" fontId="18" fillId="0" borderId="9" xfId="0" applyFont="1" applyBorder="1" applyAlignment="1">
      <alignment horizontal="center" vertical="center" shrinkToFit="1"/>
    </xf>
    <xf numFmtId="0" fontId="27" fillId="0" borderId="0" xfId="0" applyFont="1" applyBorder="1" applyAlignment="1">
      <alignment horizontal="center" vertical="center" shrinkToFit="1"/>
    </xf>
    <xf numFmtId="0" fontId="27" fillId="0" borderId="10" xfId="0" applyFont="1" applyBorder="1" applyAlignment="1">
      <alignment horizontal="center" vertical="center" shrinkToFit="1"/>
    </xf>
    <xf numFmtId="0" fontId="18" fillId="0" borderId="0" xfId="0" applyFont="1" applyBorder="1" applyAlignment="1">
      <alignment horizontal="left" vertical="center" shrinkToFit="1"/>
    </xf>
    <xf numFmtId="0" fontId="16" fillId="0" borderId="0" xfId="0" applyFont="1" applyAlignment="1">
      <alignment horizontal="center"/>
    </xf>
    <xf numFmtId="0" fontId="28" fillId="2" borderId="0" xfId="0" applyFont="1" applyFill="1" applyAlignment="1">
      <alignment horizontal="center"/>
    </xf>
    <xf numFmtId="0" fontId="0" fillId="0" borderId="0" xfId="0" applyFont="1"/>
    <xf numFmtId="0" fontId="29" fillId="0" borderId="11" xfId="0" applyFont="1" applyBorder="1" applyAlignment="1">
      <alignment vertical="center" shrinkToFit="1"/>
    </xf>
    <xf numFmtId="0" fontId="30" fillId="0" borderId="1" xfId="0" applyFont="1" applyBorder="1" applyAlignment="1">
      <alignment horizontal="left" vertical="center" shrinkToFit="1"/>
    </xf>
    <xf numFmtId="0" fontId="8" fillId="0" borderId="1" xfId="0" applyFont="1" applyBorder="1" applyAlignment="1">
      <alignment horizontal="left" vertical="center" shrinkToFit="1"/>
    </xf>
    <xf numFmtId="0" fontId="16" fillId="0" borderId="0" xfId="0" applyFont="1" applyAlignment="1">
      <alignment horizontal="center"/>
    </xf>
    <xf numFmtId="0" fontId="26" fillId="0" borderId="9" xfId="0" applyFont="1" applyBorder="1" applyAlignment="1">
      <alignment horizontal="center" vertical="center" shrinkToFit="1"/>
    </xf>
    <xf numFmtId="0" fontId="17" fillId="0" borderId="0" xfId="0" applyFont="1" applyAlignment="1">
      <alignment horizontal="center" vertical="center" shrinkToFit="1"/>
    </xf>
    <xf numFmtId="0" fontId="1" fillId="0" borderId="33" xfId="0" applyFont="1" applyBorder="1" applyAlignment="1" applyProtection="1">
      <alignment vertical="center" shrinkToFit="1"/>
      <protection locked="0"/>
    </xf>
    <xf numFmtId="0" fontId="1" fillId="0" borderId="1" xfId="0" applyFont="1" applyBorder="1" applyAlignment="1" applyProtection="1">
      <alignment horizontal="center" vertical="center" shrinkToFit="1"/>
      <protection locked="0"/>
    </xf>
    <xf numFmtId="0" fontId="17" fillId="0" borderId="12" xfId="0" applyFont="1" applyBorder="1" applyAlignment="1">
      <alignment vertical="center" shrinkToFit="1"/>
    </xf>
    <xf numFmtId="0" fontId="17" fillId="0" borderId="13" xfId="0" applyFont="1" applyBorder="1" applyAlignment="1">
      <alignment vertical="center" shrinkToFit="1"/>
    </xf>
    <xf numFmtId="0" fontId="17" fillId="0" borderId="13" xfId="0" applyFont="1" applyBorder="1" applyAlignment="1">
      <alignment horizontal="center" vertical="center" shrinkToFit="1"/>
    </xf>
    <xf numFmtId="0" fontId="17" fillId="0" borderId="0" xfId="0" applyFont="1" applyAlignment="1">
      <alignment horizontal="center" vertical="center" shrinkToFit="1"/>
    </xf>
    <xf numFmtId="0" fontId="31" fillId="0" borderId="14" xfId="0" quotePrefix="1" applyFont="1" applyBorder="1" applyAlignment="1">
      <alignment vertical="center" wrapText="1" shrinkToFit="1"/>
    </xf>
    <xf numFmtId="0" fontId="14" fillId="0" borderId="14" xfId="0" quotePrefix="1" applyFont="1" applyBorder="1" applyAlignment="1"/>
    <xf numFmtId="0" fontId="31" fillId="0" borderId="0" xfId="0" quotePrefix="1" applyFont="1" applyBorder="1" applyAlignment="1">
      <alignment vertical="center" wrapText="1" shrinkToFit="1"/>
    </xf>
    <xf numFmtId="0" fontId="14" fillId="0" borderId="2" xfId="0" quotePrefix="1" applyFont="1" applyBorder="1" applyAlignment="1"/>
    <xf numFmtId="0" fontId="17" fillId="2" borderId="0" xfId="0" applyNumberFormat="1" applyFont="1" applyFill="1" applyAlignment="1">
      <alignment horizontal="center" vertical="center" shrinkToFit="1"/>
    </xf>
    <xf numFmtId="0" fontId="17" fillId="3" borderId="0" xfId="0" applyFont="1" applyFill="1" applyAlignment="1">
      <alignment horizontal="center" vertical="center" shrinkToFit="1"/>
    </xf>
    <xf numFmtId="0" fontId="17" fillId="2" borderId="0" xfId="0" applyFont="1" applyFill="1" applyAlignment="1">
      <alignment horizontal="center" vertical="center" shrinkToFit="1"/>
    </xf>
    <xf numFmtId="0" fontId="17" fillId="4" borderId="0" xfId="0" applyFont="1" applyFill="1" applyAlignment="1">
      <alignment horizontal="center" vertical="center" shrinkToFit="1"/>
    </xf>
    <xf numFmtId="0" fontId="17" fillId="5" borderId="0" xfId="0" applyFont="1" applyFill="1" applyAlignment="1">
      <alignment horizontal="center" vertical="center" shrinkToFit="1"/>
    </xf>
    <xf numFmtId="0" fontId="1" fillId="0" borderId="15" xfId="0" applyFont="1" applyBorder="1" applyAlignment="1" applyProtection="1">
      <alignment horizontal="center" vertical="center" shrinkToFit="1"/>
      <protection locked="0"/>
    </xf>
    <xf numFmtId="0" fontId="24" fillId="0" borderId="16" xfId="0" applyFont="1" applyBorder="1" applyAlignment="1">
      <alignment horizontal="center" vertical="center" shrinkToFit="1"/>
    </xf>
    <xf numFmtId="0" fontId="32" fillId="2" borderId="4" xfId="0" applyFont="1" applyFill="1" applyBorder="1" applyAlignment="1">
      <alignment horizontal="center" shrinkToFit="1"/>
    </xf>
    <xf numFmtId="0" fontId="18" fillId="0" borderId="4" xfId="0" applyFont="1" applyBorder="1" applyAlignment="1">
      <alignment horizontal="center" vertical="center" shrinkToFit="1"/>
    </xf>
    <xf numFmtId="0" fontId="17" fillId="0" borderId="0" xfId="0" applyFont="1" applyAlignment="1">
      <alignment horizontal="center" vertical="center" shrinkToFit="1"/>
    </xf>
    <xf numFmtId="0" fontId="1" fillId="0" borderId="8" xfId="0" applyFont="1" applyBorder="1" applyAlignment="1" applyProtection="1">
      <alignment horizontal="center" vertical="center" shrinkToFit="1"/>
      <protection locked="0"/>
    </xf>
    <xf numFmtId="0" fontId="0" fillId="0" borderId="0" xfId="0" applyNumberFormat="1"/>
    <xf numFmtId="0" fontId="0" fillId="2" borderId="0" xfId="0" applyNumberFormat="1" applyFill="1"/>
    <xf numFmtId="0" fontId="0" fillId="2" borderId="0" xfId="0" applyFill="1"/>
    <xf numFmtId="0" fontId="0" fillId="0" borderId="0" xfId="0" applyAlignment="1">
      <alignment horizontal="center" vertical="center"/>
    </xf>
    <xf numFmtId="0" fontId="0" fillId="2" borderId="0" xfId="0" applyNumberFormat="1" applyFill="1" applyAlignment="1">
      <alignment horizontal="center" vertical="center"/>
    </xf>
    <xf numFmtId="0" fontId="0" fillId="0" borderId="0" xfId="0" applyAlignment="1">
      <alignment horizontal="center"/>
    </xf>
    <xf numFmtId="0" fontId="0" fillId="2" borderId="0" xfId="0" applyFill="1" applyAlignment="1">
      <alignment horizontal="center"/>
    </xf>
    <xf numFmtId="0" fontId="16" fillId="0" borderId="0" xfId="0" applyFont="1"/>
    <xf numFmtId="0" fontId="15" fillId="0" borderId="0" xfId="0" applyFont="1" applyAlignment="1">
      <alignment horizontal="left"/>
    </xf>
    <xf numFmtId="0" fontId="16" fillId="0" borderId="0" xfId="0" applyFont="1" applyAlignment="1">
      <alignment horizontal="left"/>
    </xf>
    <xf numFmtId="0" fontId="45" fillId="0" borderId="0" xfId="0" applyFont="1" applyAlignment="1">
      <alignment horizontal="left"/>
    </xf>
    <xf numFmtId="49" fontId="0" fillId="0" borderId="0" xfId="0" applyNumberFormat="1"/>
    <xf numFmtId="0" fontId="16" fillId="0" borderId="0" xfId="0" applyFont="1" applyAlignment="1">
      <alignment horizontal="center"/>
    </xf>
    <xf numFmtId="0" fontId="24" fillId="0" borderId="0" xfId="0" applyFont="1" applyBorder="1" applyAlignment="1">
      <alignment horizontal="center" vertical="center" shrinkToFit="1"/>
    </xf>
    <xf numFmtId="0" fontId="17" fillId="0" borderId="0" xfId="0" applyFont="1" applyAlignment="1">
      <alignment horizontal="center" shrinkToFit="1"/>
    </xf>
    <xf numFmtId="0" fontId="33" fillId="0" borderId="0" xfId="0" applyFont="1" applyBorder="1" applyAlignment="1">
      <alignment horizontal="justify" vertical="top" wrapText="1" shrinkToFit="1"/>
    </xf>
    <xf numFmtId="0" fontId="17" fillId="0" borderId="0" xfId="0" applyFont="1" applyBorder="1" applyAlignment="1">
      <alignment horizontal="center" shrinkToFit="1"/>
    </xf>
    <xf numFmtId="0" fontId="18" fillId="0" borderId="0" xfId="0" applyFont="1" applyBorder="1" applyAlignment="1">
      <alignment horizontal="center" vertical="center" shrinkToFit="1"/>
    </xf>
    <xf numFmtId="0" fontId="34" fillId="0" borderId="0" xfId="0" applyFont="1" applyBorder="1" applyAlignment="1">
      <alignment horizontal="justify"/>
    </xf>
    <xf numFmtId="0" fontId="38" fillId="0" borderId="0" xfId="0" applyFont="1" applyBorder="1" applyAlignment="1">
      <alignment horizontal="justify" vertical="top"/>
    </xf>
    <xf numFmtId="0" fontId="25" fillId="0" borderId="0" xfId="0" applyFont="1" applyBorder="1" applyAlignment="1">
      <alignment horizontal="center" vertical="center" shrinkToFit="1"/>
    </xf>
    <xf numFmtId="0" fontId="42" fillId="0" borderId="0" xfId="0" applyFont="1" applyBorder="1" applyAlignment="1">
      <alignment horizontal="center" vertical="center" shrinkToFit="1"/>
    </xf>
    <xf numFmtId="0" fontId="27" fillId="0" borderId="0" xfId="0" applyFont="1" applyBorder="1" applyAlignment="1">
      <alignment horizontal="center" vertical="center" shrinkToFit="1"/>
    </xf>
    <xf numFmtId="0" fontId="16" fillId="0" borderId="0" xfId="0" applyFont="1" applyAlignment="1">
      <alignment horizontal="center"/>
    </xf>
    <xf numFmtId="0" fontId="24" fillId="0" borderId="0" xfId="0" applyFont="1" applyBorder="1" applyAlignment="1">
      <alignment horizontal="center" vertical="center" wrapText="1" shrinkToFit="1"/>
    </xf>
    <xf numFmtId="0" fontId="47" fillId="0" borderId="0" xfId="0" applyFont="1" applyBorder="1" applyAlignment="1">
      <alignment horizontal="center" vertical="center" shrinkToFit="1"/>
    </xf>
    <xf numFmtId="0" fontId="18" fillId="0" borderId="1" xfId="0" applyFont="1" applyBorder="1" applyAlignment="1">
      <alignment horizontal="center" vertical="center" shrinkToFit="1"/>
    </xf>
    <xf numFmtId="0" fontId="16" fillId="0" borderId="0" xfId="0" applyFont="1" applyAlignment="1">
      <alignment horizontal="center"/>
    </xf>
    <xf numFmtId="0" fontId="24" fillId="0" borderId="0" xfId="0" applyFont="1" applyBorder="1" applyAlignment="1">
      <alignment horizontal="center" vertical="center" shrinkToFit="1"/>
    </xf>
    <xf numFmtId="0" fontId="17" fillId="0" borderId="0" xfId="0" applyFont="1" applyAlignment="1">
      <alignment horizontal="center" shrinkToFit="1"/>
    </xf>
    <xf numFmtId="0" fontId="33" fillId="0" borderId="0" xfId="0" applyFont="1" applyBorder="1" applyAlignment="1">
      <alignment horizontal="justify" vertical="top" wrapText="1" shrinkToFit="1"/>
    </xf>
    <xf numFmtId="0" fontId="17" fillId="0" borderId="0" xfId="0" applyFont="1" applyBorder="1" applyAlignment="1">
      <alignment horizontal="center" shrinkToFit="1"/>
    </xf>
    <xf numFmtId="0" fontId="18" fillId="0" borderId="0" xfId="0" applyFont="1" applyBorder="1" applyAlignment="1">
      <alignment horizontal="center" vertical="center" shrinkToFit="1"/>
    </xf>
    <xf numFmtId="0" fontId="34" fillId="0" borderId="0" xfId="0" applyFont="1" applyBorder="1" applyAlignment="1">
      <alignment horizontal="justify"/>
    </xf>
    <xf numFmtId="0" fontId="38" fillId="0" borderId="0" xfId="0" applyFont="1" applyBorder="1" applyAlignment="1">
      <alignment horizontal="justify" vertical="top"/>
    </xf>
    <xf numFmtId="0" fontId="25" fillId="0" borderId="0" xfId="0" applyFont="1" applyBorder="1" applyAlignment="1">
      <alignment horizontal="center" vertical="center" shrinkToFit="1"/>
    </xf>
    <xf numFmtId="0" fontId="42" fillId="0" borderId="0" xfId="0" applyFont="1" applyBorder="1" applyAlignment="1">
      <alignment horizontal="center" vertical="center" shrinkToFit="1"/>
    </xf>
    <xf numFmtId="0" fontId="27" fillId="0" borderId="0" xfId="0" applyFont="1" applyBorder="1" applyAlignment="1">
      <alignment horizontal="center" vertical="center" shrinkToFit="1"/>
    </xf>
    <xf numFmtId="0" fontId="23" fillId="0" borderId="0" xfId="0" applyFont="1" applyBorder="1" applyAlignment="1">
      <alignment horizontal="center" vertical="center" shrinkToFit="1"/>
    </xf>
    <xf numFmtId="0" fontId="16" fillId="0" borderId="0" xfId="0" applyFont="1" applyAlignment="1">
      <alignment horizontal="center"/>
    </xf>
    <xf numFmtId="0" fontId="16" fillId="0" borderId="0" xfId="0" applyFont="1" applyAlignment="1">
      <alignment horizontal="center"/>
    </xf>
    <xf numFmtId="0" fontId="48" fillId="0" borderId="0" xfId="0" applyFont="1"/>
    <xf numFmtId="0" fontId="34" fillId="0" borderId="0" xfId="0" applyFont="1"/>
    <xf numFmtId="0" fontId="49" fillId="0" borderId="0" xfId="0" applyFont="1" applyBorder="1"/>
    <xf numFmtId="0" fontId="38" fillId="0" borderId="0" xfId="0" applyFont="1"/>
    <xf numFmtId="0" fontId="48" fillId="0" borderId="0" xfId="0" applyFont="1" applyBorder="1" applyAlignment="1">
      <alignment horizontal="left"/>
    </xf>
    <xf numFmtId="0" fontId="50" fillId="0" borderId="0" xfId="0" applyFont="1"/>
    <xf numFmtId="0" fontId="0" fillId="0" borderId="0" xfId="0" applyFont="1" applyAlignment="1">
      <alignment horizontal="left"/>
    </xf>
    <xf numFmtId="0" fontId="50" fillId="0" borderId="0" xfId="0" applyFont="1" applyAlignment="1">
      <alignment horizontal="left"/>
    </xf>
    <xf numFmtId="0" fontId="16" fillId="0" borderId="0" xfId="0" applyFont="1" applyAlignment="1">
      <alignment horizontal="center"/>
    </xf>
    <xf numFmtId="0" fontId="16" fillId="0" borderId="0" xfId="0" applyFont="1" applyAlignment="1">
      <alignment horizontal="center"/>
    </xf>
    <xf numFmtId="0" fontId="51" fillId="2" borderId="0" xfId="0" applyFont="1" applyFill="1" applyAlignment="1">
      <alignment horizontal="center"/>
    </xf>
    <xf numFmtId="0" fontId="16" fillId="0" borderId="0" xfId="0" applyFont="1" applyAlignment="1">
      <alignment horizontal="center"/>
    </xf>
    <xf numFmtId="0" fontId="16" fillId="0" borderId="0" xfId="0" applyFont="1" applyAlignment="1">
      <alignment horizontal="center"/>
    </xf>
    <xf numFmtId="0" fontId="54" fillId="0" borderId="0" xfId="0" applyFont="1"/>
    <xf numFmtId="0" fontId="48" fillId="0" borderId="0" xfId="0" applyFont="1" applyBorder="1" applyAlignment="1">
      <alignment horizontal="left" wrapText="1"/>
    </xf>
    <xf numFmtId="0" fontId="55" fillId="0" borderId="0" xfId="0" applyFont="1" applyBorder="1" applyAlignment="1">
      <alignment wrapText="1"/>
    </xf>
    <xf numFmtId="0" fontId="29" fillId="0" borderId="0" xfId="0" applyFont="1"/>
    <xf numFmtId="0" fontId="33" fillId="0" borderId="0" xfId="0" applyFont="1"/>
    <xf numFmtId="0" fontId="16" fillId="0" borderId="0" xfId="0" applyFont="1" applyAlignment="1">
      <alignment horizontal="center"/>
    </xf>
    <xf numFmtId="0" fontId="18" fillId="0" borderId="1" xfId="0" applyFont="1" applyBorder="1" applyAlignment="1">
      <alignment horizontal="center" vertical="center" shrinkToFit="1"/>
    </xf>
    <xf numFmtId="0" fontId="16" fillId="0" borderId="0" xfId="0" applyFont="1" applyAlignment="1">
      <alignment horizontal="center"/>
    </xf>
    <xf numFmtId="0" fontId="56" fillId="0" borderId="0" xfId="0" applyFont="1" applyAlignment="1">
      <alignment horizontal="center"/>
    </xf>
    <xf numFmtId="0" fontId="16" fillId="0" borderId="0" xfId="0" applyFont="1" applyAlignment="1">
      <alignment horizontal="center"/>
    </xf>
    <xf numFmtId="0" fontId="16" fillId="0" borderId="0" xfId="0" applyFont="1" applyAlignment="1">
      <alignment horizontal="center"/>
    </xf>
    <xf numFmtId="0" fontId="16" fillId="0" borderId="0" xfId="0" applyFont="1" applyAlignment="1">
      <alignment horizontal="center"/>
    </xf>
    <xf numFmtId="0" fontId="0" fillId="0" borderId="0" xfId="0" applyAlignment="1">
      <alignment horizontal="left" vertical="center"/>
    </xf>
    <xf numFmtId="0" fontId="16" fillId="0" borderId="0" xfId="0" applyFont="1" applyAlignment="1">
      <alignment horizontal="center"/>
    </xf>
    <xf numFmtId="0" fontId="28" fillId="6" borderId="0" xfId="0" applyFont="1" applyFill="1" applyAlignment="1">
      <alignment horizontal="center"/>
    </xf>
    <xf numFmtId="0" fontId="16" fillId="0" borderId="0" xfId="0" applyFont="1" applyAlignment="1">
      <alignment horizontal="center"/>
    </xf>
    <xf numFmtId="0" fontId="16" fillId="0" borderId="0" xfId="0" applyFont="1" applyAlignment="1">
      <alignment horizontal="center"/>
    </xf>
    <xf numFmtId="0" fontId="58" fillId="0" borderId="0" xfId="0" applyFont="1"/>
    <xf numFmtId="0" fontId="59" fillId="0" borderId="0" xfId="0" applyFont="1"/>
    <xf numFmtId="0" fontId="45" fillId="0" borderId="0" xfId="0" applyFont="1"/>
    <xf numFmtId="0" fontId="59" fillId="7" borderId="53" xfId="0" applyFont="1" applyFill="1" applyBorder="1" applyAlignment="1">
      <alignment horizontal="left" vertical="center"/>
    </xf>
    <xf numFmtId="0" fontId="57" fillId="0" borderId="0" xfId="0" applyFont="1"/>
    <xf numFmtId="0" fontId="57" fillId="7" borderId="53" xfId="0" applyFont="1" applyFill="1" applyBorder="1" applyAlignment="1">
      <alignment horizontal="left" vertical="center"/>
    </xf>
    <xf numFmtId="0" fontId="23" fillId="0" borderId="34" xfId="0" applyFont="1" applyBorder="1" applyAlignment="1">
      <alignment horizontal="left" vertical="center" shrinkToFit="1"/>
    </xf>
    <xf numFmtId="0" fontId="23" fillId="0" borderId="35" xfId="0" applyFont="1" applyBorder="1" applyAlignment="1">
      <alignment horizontal="left" vertical="center" shrinkToFit="1"/>
    </xf>
    <xf numFmtId="0" fontId="23" fillId="0" borderId="36" xfId="0" applyFont="1" applyBorder="1" applyAlignment="1">
      <alignment horizontal="left" vertical="center" shrinkToFit="1"/>
    </xf>
    <xf numFmtId="0" fontId="18" fillId="0" borderId="1" xfId="0" applyFont="1" applyBorder="1" applyAlignment="1">
      <alignment horizontal="center" vertical="center" shrinkToFit="1"/>
    </xf>
    <xf numFmtId="0" fontId="18" fillId="0" borderId="2" xfId="0" applyNumberFormat="1" applyFont="1" applyBorder="1" applyAlignment="1">
      <alignment horizontal="center" vertical="center" shrinkToFit="1"/>
    </xf>
    <xf numFmtId="0" fontId="18" fillId="0" borderId="3" xfId="0" applyNumberFormat="1" applyFont="1" applyBorder="1" applyAlignment="1">
      <alignment horizontal="center" vertical="center" shrinkToFit="1"/>
    </xf>
    <xf numFmtId="0" fontId="18" fillId="0" borderId="17" xfId="0" applyFont="1" applyBorder="1" applyAlignment="1">
      <alignment horizontal="center" vertical="center" shrinkToFit="1"/>
    </xf>
    <xf numFmtId="0" fontId="18" fillId="0" borderId="2" xfId="0" applyFont="1" applyBorder="1" applyAlignment="1">
      <alignment horizontal="center" vertical="center" shrinkToFit="1"/>
    </xf>
    <xf numFmtId="0" fontId="18" fillId="0" borderId="3" xfId="0" applyFont="1" applyBorder="1" applyAlignment="1">
      <alignment horizontal="center" vertical="center" shrinkToFit="1"/>
    </xf>
    <xf numFmtId="0" fontId="1" fillId="0" borderId="17" xfId="0" applyFont="1" applyBorder="1" applyAlignment="1" applyProtection="1">
      <alignment horizontal="center" vertical="center" shrinkToFit="1"/>
      <protection locked="0"/>
    </xf>
    <xf numFmtId="0" fontId="1" fillId="0" borderId="3" xfId="0" applyFont="1" applyBorder="1" applyAlignment="1" applyProtection="1">
      <alignment horizontal="center" vertical="center" shrinkToFit="1"/>
      <protection locked="0"/>
    </xf>
    <xf numFmtId="49" fontId="41" fillId="0" borderId="28" xfId="0" applyNumberFormat="1" applyFont="1" applyBorder="1" applyAlignment="1">
      <alignment horizontal="center" vertical="center" shrinkToFit="1"/>
    </xf>
    <xf numFmtId="49" fontId="41" fillId="0" borderId="27" xfId="0" applyNumberFormat="1" applyFont="1" applyBorder="1" applyAlignment="1">
      <alignment horizontal="center" vertical="center" shrinkToFit="1"/>
    </xf>
    <xf numFmtId="49" fontId="18" fillId="0" borderId="28" xfId="0" applyNumberFormat="1" applyFont="1" applyBorder="1" applyAlignment="1">
      <alignment horizontal="center" vertical="center" shrinkToFit="1"/>
    </xf>
    <xf numFmtId="49" fontId="18" fillId="0" borderId="27" xfId="0" applyNumberFormat="1" applyFont="1" applyBorder="1" applyAlignment="1">
      <alignment horizontal="center" vertical="center" shrinkToFit="1"/>
    </xf>
    <xf numFmtId="0" fontId="17" fillId="0" borderId="7" xfId="0" applyFont="1" applyBorder="1" applyAlignment="1">
      <alignment horizontal="center" vertical="center" shrinkToFit="1"/>
    </xf>
    <xf numFmtId="0" fontId="0" fillId="0" borderId="8" xfId="0" applyBorder="1"/>
    <xf numFmtId="0" fontId="26" fillId="0" borderId="15" xfId="0" applyFont="1" applyBorder="1" applyAlignment="1">
      <alignment horizontal="center" vertical="top" wrapText="1" shrinkToFit="1"/>
    </xf>
    <xf numFmtId="0" fontId="26" fillId="0" borderId="11" xfId="0" applyFont="1" applyBorder="1" applyAlignment="1">
      <alignment horizontal="center" vertical="top" wrapText="1" shrinkToFit="1"/>
    </xf>
    <xf numFmtId="0" fontId="23" fillId="0" borderId="49" xfId="0" applyFont="1" applyBorder="1" applyAlignment="1">
      <alignment horizontal="left" vertical="center" shrinkToFit="1"/>
    </xf>
    <xf numFmtId="0" fontId="23" fillId="0" borderId="37" xfId="0" applyFont="1" applyBorder="1" applyAlignment="1">
      <alignment horizontal="left" vertical="center" shrinkToFit="1"/>
    </xf>
    <xf numFmtId="0" fontId="23" fillId="0" borderId="38" xfId="0" applyFont="1" applyBorder="1" applyAlignment="1">
      <alignment horizontal="left" vertical="center" shrinkToFit="1"/>
    </xf>
    <xf numFmtId="0" fontId="26" fillId="0" borderId="28" xfId="0" applyFont="1" applyBorder="1" applyAlignment="1">
      <alignment horizontal="center" vertical="top" wrapText="1" shrinkToFit="1"/>
    </xf>
    <xf numFmtId="0" fontId="0" fillId="0" borderId="27" xfId="0" applyFont="1" applyBorder="1" applyAlignment="1">
      <alignment vertical="top"/>
    </xf>
    <xf numFmtId="0" fontId="0" fillId="0" borderId="7" xfId="0" applyFont="1" applyBorder="1" applyAlignment="1">
      <alignment vertical="top"/>
    </xf>
    <xf numFmtId="0" fontId="0" fillId="0" borderId="8" xfId="0" applyFont="1" applyBorder="1" applyAlignment="1">
      <alignment vertical="top"/>
    </xf>
    <xf numFmtId="0" fontId="33" fillId="0" borderId="0" xfId="0" applyFont="1" applyBorder="1" applyAlignment="1">
      <alignment horizontal="justify" vertical="top" wrapText="1" shrinkToFit="1"/>
    </xf>
    <xf numFmtId="0" fontId="33" fillId="0" borderId="10" xfId="0" applyFont="1" applyBorder="1" applyAlignment="1">
      <alignment horizontal="justify" vertical="top" wrapText="1" shrinkToFit="1"/>
    </xf>
    <xf numFmtId="0" fontId="33" fillId="0" borderId="22" xfId="0" applyFont="1" applyBorder="1" applyAlignment="1">
      <alignment horizontal="justify" vertical="top" wrapText="1" shrinkToFit="1"/>
    </xf>
    <xf numFmtId="0" fontId="33" fillId="0" borderId="23" xfId="0" applyFont="1" applyBorder="1" applyAlignment="1">
      <alignment horizontal="justify" vertical="top" wrapText="1" shrinkToFit="1"/>
    </xf>
    <xf numFmtId="0" fontId="34" fillId="0" borderId="24" xfId="0" applyFont="1" applyBorder="1" applyAlignment="1">
      <alignment horizontal="justify"/>
    </xf>
    <xf numFmtId="0" fontId="34" fillId="0" borderId="25" xfId="0" applyFont="1" applyBorder="1" applyAlignment="1">
      <alignment horizontal="justify"/>
    </xf>
    <xf numFmtId="0" fontId="34" fillId="0" borderId="0" xfId="0" applyFont="1" applyBorder="1" applyAlignment="1">
      <alignment horizontal="justify"/>
    </xf>
    <xf numFmtId="0" fontId="34" fillId="0" borderId="0" xfId="0" applyFont="1" applyAlignment="1">
      <alignment horizontal="justify"/>
    </xf>
    <xf numFmtId="0" fontId="34" fillId="0" borderId="10" xfId="0" applyFont="1" applyBorder="1" applyAlignment="1">
      <alignment horizontal="justify"/>
    </xf>
    <xf numFmtId="0" fontId="24" fillId="0" borderId="20" xfId="0" applyFont="1" applyBorder="1" applyAlignment="1">
      <alignment horizontal="center" vertical="center" shrinkToFit="1"/>
    </xf>
    <xf numFmtId="0" fontId="24" fillId="0" borderId="21" xfId="0" applyFont="1" applyBorder="1" applyAlignment="1">
      <alignment horizontal="center" vertical="center" shrinkToFit="1"/>
    </xf>
    <xf numFmtId="0" fontId="24" fillId="0" borderId="26" xfId="0" applyFont="1" applyBorder="1" applyAlignment="1">
      <alignment horizontal="center" vertical="center" shrinkToFit="1"/>
    </xf>
    <xf numFmtId="0" fontId="23" fillId="6" borderId="23" xfId="0" applyFont="1" applyFill="1" applyBorder="1" applyAlignment="1">
      <alignment horizontal="left" vertical="center" shrinkToFit="1"/>
    </xf>
    <xf numFmtId="0" fontId="23" fillId="6" borderId="24" xfId="0" applyFont="1" applyFill="1" applyBorder="1" applyAlignment="1">
      <alignment horizontal="left" vertical="center" shrinkToFit="1"/>
    </xf>
    <xf numFmtId="0" fontId="23" fillId="6" borderId="25" xfId="0" applyFont="1" applyFill="1" applyBorder="1" applyAlignment="1">
      <alignment horizontal="left" vertical="center" shrinkToFit="1"/>
    </xf>
    <xf numFmtId="0" fontId="23" fillId="6" borderId="22" xfId="0" applyFont="1" applyFill="1" applyBorder="1" applyAlignment="1">
      <alignment horizontal="left" vertical="center" shrinkToFit="1"/>
    </xf>
    <xf numFmtId="0" fontId="23" fillId="6" borderId="0" xfId="0" applyFont="1" applyFill="1" applyBorder="1" applyAlignment="1">
      <alignment horizontal="left" vertical="center" shrinkToFit="1"/>
    </xf>
    <xf numFmtId="0" fontId="23" fillId="6" borderId="10" xfId="0" applyFont="1" applyFill="1" applyBorder="1" applyAlignment="1">
      <alignment horizontal="left" vertical="center" shrinkToFit="1"/>
    </xf>
    <xf numFmtId="0" fontId="38" fillId="0" borderId="0" xfId="0" applyFont="1" applyBorder="1" applyAlignment="1">
      <alignment horizontal="justify" vertical="top"/>
    </xf>
    <xf numFmtId="0" fontId="38" fillId="0" borderId="10" xfId="0" applyFont="1" applyBorder="1" applyAlignment="1">
      <alignment horizontal="justify" vertical="top"/>
    </xf>
    <xf numFmtId="0" fontId="24" fillId="0" borderId="43" xfId="0" applyFont="1" applyBorder="1" applyAlignment="1">
      <alignment horizontal="center" vertical="center" wrapText="1" shrinkToFit="1"/>
    </xf>
    <xf numFmtId="0" fontId="24" fillId="0" borderId="44" xfId="0" applyFont="1" applyBorder="1" applyAlignment="1">
      <alignment horizontal="center" vertical="center" wrapText="1" shrinkToFit="1"/>
    </xf>
    <xf numFmtId="0" fontId="24" fillId="0" borderId="45" xfId="0" applyFont="1" applyBorder="1" applyAlignment="1">
      <alignment horizontal="center" vertical="center" wrapText="1" shrinkToFit="1"/>
    </xf>
    <xf numFmtId="0" fontId="24" fillId="0" borderId="46" xfId="0" applyFont="1" applyBorder="1" applyAlignment="1">
      <alignment horizontal="center" vertical="center" wrapText="1" shrinkToFit="1"/>
    </xf>
    <xf numFmtId="0" fontId="24" fillId="0" borderId="33" xfId="0" applyFont="1" applyBorder="1" applyAlignment="1">
      <alignment horizontal="center" vertical="center" wrapText="1" shrinkToFit="1"/>
    </xf>
    <xf numFmtId="0" fontId="24" fillId="0" borderId="47" xfId="0" applyFont="1" applyBorder="1" applyAlignment="1">
      <alignment horizontal="center" vertical="center" wrapText="1" shrinkToFit="1"/>
    </xf>
    <xf numFmtId="0" fontId="39" fillId="0" borderId="10" xfId="0" applyFont="1" applyBorder="1" applyAlignment="1">
      <alignment horizontal="center" vertical="center" shrinkToFit="1"/>
    </xf>
    <xf numFmtId="49" fontId="1" fillId="0" borderId="42" xfId="0" applyNumberFormat="1" applyFont="1" applyBorder="1" applyAlignment="1" applyProtection="1">
      <alignment horizontal="center" vertical="center" shrinkToFit="1"/>
      <protection locked="0"/>
    </xf>
    <xf numFmtId="0" fontId="18" fillId="0" borderId="0" xfId="0" applyFont="1" applyBorder="1" applyAlignment="1">
      <alignment horizontal="center" vertical="center" shrinkToFit="1"/>
    </xf>
    <xf numFmtId="0" fontId="1" fillId="0" borderId="41" xfId="0" applyFont="1" applyBorder="1" applyAlignment="1" applyProtection="1">
      <alignment horizontal="center" vertical="center" shrinkToFit="1"/>
      <protection locked="0"/>
    </xf>
    <xf numFmtId="0" fontId="35" fillId="0" borderId="23" xfId="0" applyFont="1" applyBorder="1" applyAlignment="1">
      <alignment horizontal="center" vertical="center" wrapText="1" shrinkToFit="1"/>
    </xf>
    <xf numFmtId="0" fontId="35" fillId="0" borderId="24" xfId="0" applyFont="1" applyBorder="1" applyAlignment="1">
      <alignment horizontal="center" vertical="center" wrapText="1" shrinkToFit="1"/>
    </xf>
    <xf numFmtId="0" fontId="35" fillId="0" borderId="25" xfId="0" applyFont="1" applyBorder="1" applyAlignment="1">
      <alignment horizontal="center" vertical="center" wrapText="1" shrinkToFit="1"/>
    </xf>
    <xf numFmtId="0" fontId="35" fillId="0" borderId="22" xfId="0" applyFont="1" applyBorder="1" applyAlignment="1">
      <alignment horizontal="center" vertical="center" wrapText="1" shrinkToFit="1"/>
    </xf>
    <xf numFmtId="0" fontId="35" fillId="0" borderId="0" xfId="0" applyFont="1" applyBorder="1" applyAlignment="1">
      <alignment horizontal="center" vertical="center" wrapText="1" shrinkToFit="1"/>
    </xf>
    <xf numFmtId="0" fontId="35" fillId="0" borderId="10" xfId="0" applyFont="1" applyBorder="1" applyAlignment="1">
      <alignment horizontal="center" vertical="center" wrapText="1" shrinkToFit="1"/>
    </xf>
    <xf numFmtId="0" fontId="37" fillId="0" borderId="0" xfId="0" applyFont="1" applyBorder="1" applyAlignment="1">
      <alignment horizontal="center" vertical="center" shrinkToFit="1"/>
    </xf>
    <xf numFmtId="49" fontId="1" fillId="0" borderId="41" xfId="0" applyNumberFormat="1" applyFont="1" applyBorder="1" applyAlignment="1" applyProtection="1">
      <alignment horizontal="left" vertical="center" shrinkToFit="1"/>
      <protection locked="0"/>
    </xf>
    <xf numFmtId="0" fontId="18" fillId="0" borderId="0" xfId="0" applyFont="1" applyBorder="1" applyAlignment="1">
      <alignment horizontal="right" vertical="center" shrinkToFit="1"/>
    </xf>
    <xf numFmtId="0" fontId="0" fillId="0" borderId="0" xfId="0" applyBorder="1" applyAlignment="1">
      <alignment horizontal="right"/>
    </xf>
    <xf numFmtId="0" fontId="1" fillId="0" borderId="33" xfId="0" applyFont="1" applyBorder="1" applyAlignment="1" applyProtection="1">
      <alignment horizontal="left" vertical="center" shrinkToFit="1"/>
      <protection locked="0"/>
    </xf>
    <xf numFmtId="0" fontId="18" fillId="0" borderId="0" xfId="0" applyFont="1" applyBorder="1" applyAlignment="1">
      <alignment horizontal="left" vertical="center" shrinkToFit="1"/>
    </xf>
    <xf numFmtId="0" fontId="17" fillId="0" borderId="0" xfId="0" applyFont="1" applyBorder="1" applyAlignment="1">
      <alignment horizontal="center" vertical="center" shrinkToFit="1"/>
    </xf>
    <xf numFmtId="0" fontId="1" fillId="0" borderId="2" xfId="0" applyFont="1" applyBorder="1" applyAlignment="1" applyProtection="1">
      <alignment horizontal="left" vertical="center" shrinkToFit="1"/>
    </xf>
    <xf numFmtId="0" fontId="36" fillId="0" borderId="0" xfId="0" applyFont="1" applyBorder="1" applyAlignment="1">
      <alignment horizontal="center" vertical="center" shrinkToFit="1"/>
    </xf>
    <xf numFmtId="0" fontId="46" fillId="0" borderId="0" xfId="0" applyFont="1" applyBorder="1" applyAlignment="1">
      <alignment horizontal="center" vertical="center" shrinkToFit="1"/>
    </xf>
    <xf numFmtId="0" fontId="26" fillId="0" borderId="15" xfId="0" applyFont="1" applyBorder="1" applyAlignment="1">
      <alignment horizontal="center" vertical="center" wrapText="1" shrinkToFit="1"/>
    </xf>
    <xf numFmtId="0" fontId="26" fillId="0" borderId="11" xfId="0" applyFont="1" applyBorder="1" applyAlignment="1">
      <alignment horizontal="center" vertical="center" wrapText="1" shrinkToFit="1"/>
    </xf>
    <xf numFmtId="0" fontId="18" fillId="0" borderId="15" xfId="0" applyFont="1" applyBorder="1" applyAlignment="1">
      <alignment horizontal="center" vertical="center" shrinkToFit="1"/>
    </xf>
    <xf numFmtId="0" fontId="18" fillId="0" borderId="27" xfId="0" applyFont="1" applyBorder="1" applyAlignment="1">
      <alignment horizontal="center" vertical="center" shrinkToFit="1"/>
    </xf>
    <xf numFmtId="0" fontId="17" fillId="0" borderId="17" xfId="0" applyFont="1" applyBorder="1" applyAlignment="1">
      <alignment horizontal="center" vertical="center" shrinkToFit="1"/>
    </xf>
    <xf numFmtId="0" fontId="17" fillId="0" borderId="3" xfId="0" applyFont="1" applyBorder="1" applyAlignment="1">
      <alignment horizontal="center" vertical="center" shrinkToFit="1"/>
    </xf>
    <xf numFmtId="49" fontId="26" fillId="0" borderId="7" xfId="0" applyNumberFormat="1" applyFont="1" applyBorder="1" applyAlignment="1">
      <alignment horizontal="center" vertical="center" shrinkToFit="1"/>
    </xf>
    <xf numFmtId="49" fontId="26" fillId="0" borderId="8" xfId="0" applyNumberFormat="1" applyFont="1" applyBorder="1" applyAlignment="1">
      <alignment horizontal="center" vertical="center" shrinkToFit="1"/>
    </xf>
    <xf numFmtId="0" fontId="17" fillId="0" borderId="8" xfId="0" applyFont="1" applyBorder="1" applyAlignment="1">
      <alignment horizontal="center" vertical="center" shrinkToFit="1"/>
    </xf>
    <xf numFmtId="0" fontId="1" fillId="0" borderId="42" xfId="0" applyFont="1" applyBorder="1" applyAlignment="1" applyProtection="1">
      <alignment horizontal="left" vertical="center" shrinkToFit="1"/>
      <protection locked="0"/>
    </xf>
    <xf numFmtId="0" fontId="31" fillId="0" borderId="2" xfId="0" applyFont="1" applyBorder="1" applyAlignment="1">
      <alignment horizontal="center" vertical="center" shrinkToFit="1"/>
    </xf>
    <xf numFmtId="0" fontId="1" fillId="0" borderId="41" xfId="0" applyFont="1" applyBorder="1" applyAlignment="1" applyProtection="1">
      <alignment horizontal="right" vertical="center" shrinkToFit="1"/>
      <protection locked="0"/>
    </xf>
    <xf numFmtId="0" fontId="17" fillId="0" borderId="2" xfId="0" applyFont="1" applyBorder="1" applyAlignment="1">
      <alignment horizontal="center" vertical="center" shrinkToFit="1"/>
    </xf>
    <xf numFmtId="0" fontId="26" fillId="0" borderId="11" xfId="0" applyFont="1" applyBorder="1" applyAlignment="1">
      <alignment horizontal="center" vertical="center" shrinkToFit="1"/>
    </xf>
    <xf numFmtId="0" fontId="26" fillId="0" borderId="9" xfId="0" applyFont="1" applyBorder="1" applyAlignment="1">
      <alignment horizontal="center" vertical="center" shrinkToFit="1"/>
    </xf>
    <xf numFmtId="0" fontId="26" fillId="0" borderId="1" xfId="0" applyFont="1" applyBorder="1" applyAlignment="1">
      <alignment horizontal="center" vertical="center" shrinkToFit="1"/>
    </xf>
    <xf numFmtId="0" fontId="26" fillId="0" borderId="28" xfId="0" applyFont="1" applyBorder="1" applyAlignment="1">
      <alignment horizontal="center" vertical="center" shrinkToFit="1"/>
    </xf>
    <xf numFmtId="0" fontId="26" fillId="0" borderId="27" xfId="0" applyFont="1" applyBorder="1" applyAlignment="1">
      <alignment horizontal="center" vertical="center" shrinkToFit="1"/>
    </xf>
    <xf numFmtId="0" fontId="26" fillId="0" borderId="7" xfId="0" applyFont="1" applyBorder="1" applyAlignment="1">
      <alignment horizontal="center" vertical="center" shrinkToFit="1"/>
    </xf>
    <xf numFmtId="0" fontId="26" fillId="0" borderId="8" xfId="0" applyFont="1" applyBorder="1" applyAlignment="1">
      <alignment horizontal="center" vertical="center" shrinkToFit="1"/>
    </xf>
    <xf numFmtId="0" fontId="26" fillId="0" borderId="17" xfId="0" applyFont="1" applyBorder="1" applyAlignment="1">
      <alignment horizontal="center" vertical="center" shrinkToFit="1"/>
    </xf>
    <xf numFmtId="0" fontId="26" fillId="0" borderId="3" xfId="0" applyFont="1" applyBorder="1" applyAlignment="1">
      <alignment horizontal="center" vertical="center" shrinkToFit="1"/>
    </xf>
    <xf numFmtId="0" fontId="23" fillId="0" borderId="48" xfId="0" applyFont="1" applyBorder="1" applyAlignment="1">
      <alignment horizontal="left" vertical="center" shrinkToFit="1"/>
    </xf>
    <xf numFmtId="0" fontId="23" fillId="0" borderId="39" xfId="0" applyFont="1" applyBorder="1" applyAlignment="1">
      <alignment horizontal="left" vertical="center" shrinkToFit="1"/>
    </xf>
    <xf numFmtId="0" fontId="23" fillId="0" borderId="40" xfId="0" applyFont="1" applyBorder="1" applyAlignment="1">
      <alignment horizontal="left" vertical="center" shrinkToFit="1"/>
    </xf>
    <xf numFmtId="0" fontId="52" fillId="0" borderId="24" xfId="0" applyFont="1" applyBorder="1" applyAlignment="1">
      <alignment horizontal="center" vertical="center" shrinkToFit="1"/>
    </xf>
    <xf numFmtId="0" fontId="53" fillId="0" borderId="24" xfId="0" applyFont="1" applyBorder="1" applyAlignment="1">
      <alignment horizontal="center" vertical="center" shrinkToFit="1"/>
    </xf>
    <xf numFmtId="0" fontId="24" fillId="2" borderId="20" xfId="0" applyFont="1" applyFill="1" applyBorder="1" applyAlignment="1">
      <alignment horizontal="center" shrinkToFit="1"/>
    </xf>
    <xf numFmtId="0" fontId="24" fillId="2" borderId="21" xfId="0" applyFont="1" applyFill="1" applyBorder="1" applyAlignment="1">
      <alignment horizontal="center" shrinkToFit="1"/>
    </xf>
    <xf numFmtId="0" fontId="33" fillId="0" borderId="24" xfId="0" applyFont="1" applyBorder="1" applyAlignment="1">
      <alignment horizontal="justify" vertical="top" wrapText="1" shrinkToFit="1"/>
    </xf>
    <xf numFmtId="0" fontId="33" fillId="0" borderId="25" xfId="0" applyFont="1" applyBorder="1" applyAlignment="1">
      <alignment horizontal="justify" vertical="top" wrapText="1" shrinkToFit="1"/>
    </xf>
    <xf numFmtId="0" fontId="33" fillId="0" borderId="6" xfId="0" applyFont="1" applyBorder="1" applyAlignment="1">
      <alignment horizontal="justify" vertical="top" wrapText="1" shrinkToFit="1"/>
    </xf>
    <xf numFmtId="0" fontId="33" fillId="0" borderId="29" xfId="0" applyFont="1" applyBorder="1" applyAlignment="1">
      <alignment horizontal="justify" vertical="top" wrapText="1" shrinkToFit="1"/>
    </xf>
    <xf numFmtId="0" fontId="33" fillId="0" borderId="30" xfId="0" applyFont="1" applyBorder="1" applyAlignment="1">
      <alignment horizontal="justify" vertical="top" wrapText="1" shrinkToFit="1"/>
    </xf>
    <xf numFmtId="0" fontId="33" fillId="0" borderId="28" xfId="0" applyFont="1" applyBorder="1" applyAlignment="1">
      <alignment horizontal="center" vertical="center" wrapText="1" shrinkToFit="1"/>
    </xf>
    <xf numFmtId="0" fontId="33" fillId="0" borderId="14" xfId="0" applyFont="1" applyBorder="1" applyAlignment="1">
      <alignment horizontal="center" vertical="center" wrapText="1" shrinkToFit="1"/>
    </xf>
    <xf numFmtId="0" fontId="33" fillId="0" borderId="27" xfId="0" applyFont="1" applyBorder="1" applyAlignment="1">
      <alignment horizontal="center" vertical="center" wrapText="1" shrinkToFit="1"/>
    </xf>
    <xf numFmtId="0" fontId="33" fillId="0" borderId="17" xfId="0" applyFont="1" applyBorder="1" applyAlignment="1">
      <alignment horizontal="center" vertical="center" wrapText="1" shrinkToFit="1"/>
    </xf>
    <xf numFmtId="0" fontId="33" fillId="0" borderId="2" xfId="0" applyFont="1" applyBorder="1" applyAlignment="1">
      <alignment horizontal="center" vertical="center" wrapText="1" shrinkToFit="1"/>
    </xf>
    <xf numFmtId="0" fontId="33" fillId="0" borderId="3" xfId="0" applyFont="1" applyBorder="1" applyAlignment="1">
      <alignment horizontal="center" vertical="center" wrapText="1" shrinkToFit="1"/>
    </xf>
    <xf numFmtId="0" fontId="18" fillId="0" borderId="14" xfId="0" applyFont="1" applyBorder="1" applyAlignment="1">
      <alignment horizontal="center" vertical="top" wrapText="1" shrinkToFit="1"/>
    </xf>
    <xf numFmtId="0" fontId="18" fillId="0" borderId="0" xfId="0" applyFont="1" applyBorder="1" applyAlignment="1">
      <alignment horizontal="center" vertical="top" wrapText="1" shrinkToFit="1"/>
    </xf>
    <xf numFmtId="0" fontId="18" fillId="0" borderId="2" xfId="0" applyFont="1" applyBorder="1" applyAlignment="1">
      <alignment horizontal="center" vertical="top" wrapText="1" shrinkToFit="1"/>
    </xf>
    <xf numFmtId="0" fontId="39" fillId="2" borderId="23" xfId="0" applyFont="1" applyFill="1" applyBorder="1" applyAlignment="1">
      <alignment horizontal="center" vertical="center" shrinkToFit="1"/>
    </xf>
    <xf numFmtId="0" fontId="39" fillId="2" borderId="25" xfId="0" applyFont="1" applyFill="1" applyBorder="1" applyAlignment="1">
      <alignment horizontal="center" vertical="center" shrinkToFit="1"/>
    </xf>
    <xf numFmtId="0" fontId="39" fillId="2" borderId="22" xfId="0" applyFont="1" applyFill="1" applyBorder="1" applyAlignment="1">
      <alignment horizontal="center" vertical="center" shrinkToFit="1"/>
    </xf>
    <xf numFmtId="0" fontId="39" fillId="2" borderId="10" xfId="0" applyFont="1" applyFill="1" applyBorder="1" applyAlignment="1">
      <alignment horizontal="center" vertical="center" shrinkToFit="1"/>
    </xf>
    <xf numFmtId="0" fontId="17" fillId="0" borderId="0" xfId="0" applyFont="1" applyAlignment="1">
      <alignment horizontal="center" shrinkToFit="1"/>
    </xf>
    <xf numFmtId="0" fontId="17" fillId="0" borderId="2" xfId="0" applyFont="1" applyBorder="1" applyAlignment="1">
      <alignment horizontal="center" shrinkToFit="1"/>
    </xf>
    <xf numFmtId="0" fontId="23" fillId="6" borderId="6" xfId="0" applyFont="1" applyFill="1" applyBorder="1" applyAlignment="1">
      <alignment horizontal="left" vertical="center" shrinkToFit="1"/>
    </xf>
    <xf numFmtId="0" fontId="23" fillId="6" borderId="29" xfId="0" applyFont="1" applyFill="1" applyBorder="1" applyAlignment="1">
      <alignment horizontal="left" vertical="center" shrinkToFit="1"/>
    </xf>
    <xf numFmtId="0" fontId="23" fillId="6" borderId="30" xfId="0" applyFont="1" applyFill="1" applyBorder="1" applyAlignment="1">
      <alignment horizontal="left" vertical="center" shrinkToFit="1"/>
    </xf>
    <xf numFmtId="0" fontId="17" fillId="0" borderId="14" xfId="0" applyFont="1" applyBorder="1" applyAlignment="1">
      <alignment horizontal="center" shrinkToFit="1"/>
    </xf>
    <xf numFmtId="0" fontId="17" fillId="0" borderId="0" xfId="0" applyFont="1" applyBorder="1" applyAlignment="1">
      <alignment horizontal="center" shrinkToFit="1"/>
    </xf>
    <xf numFmtId="0" fontId="24" fillId="2" borderId="26" xfId="0" applyFont="1" applyFill="1" applyBorder="1" applyAlignment="1">
      <alignment horizontal="center" shrinkToFit="1"/>
    </xf>
    <xf numFmtId="0" fontId="17" fillId="0" borderId="22" xfId="0" applyFont="1" applyBorder="1" applyAlignment="1">
      <alignment horizontal="center" shrinkToFit="1"/>
    </xf>
    <xf numFmtId="0" fontId="24" fillId="2" borderId="23" xfId="0" applyFont="1" applyFill="1" applyBorder="1" applyAlignment="1">
      <alignment horizontal="center" vertical="center" shrinkToFit="1"/>
    </xf>
    <xf numFmtId="0" fontId="24" fillId="2" borderId="24" xfId="0" applyFont="1" applyFill="1" applyBorder="1" applyAlignment="1">
      <alignment horizontal="center" vertical="center" shrinkToFit="1"/>
    </xf>
    <xf numFmtId="0" fontId="24" fillId="2" borderId="25" xfId="0" applyFont="1" applyFill="1" applyBorder="1" applyAlignment="1">
      <alignment horizontal="center" vertical="center" shrinkToFit="1"/>
    </xf>
    <xf numFmtId="0" fontId="24" fillId="2" borderId="22" xfId="0" applyFont="1" applyFill="1" applyBorder="1" applyAlignment="1">
      <alignment horizontal="center" vertical="center" shrinkToFit="1"/>
    </xf>
    <xf numFmtId="0" fontId="24" fillId="2" borderId="0" xfId="0" applyFont="1" applyFill="1" applyBorder="1" applyAlignment="1">
      <alignment horizontal="center" vertical="center" shrinkToFit="1"/>
    </xf>
    <xf numFmtId="0" fontId="24" fillId="2" borderId="10" xfId="0" applyFont="1" applyFill="1" applyBorder="1" applyAlignment="1">
      <alignment horizontal="center" vertical="center" shrinkToFit="1"/>
    </xf>
    <xf numFmtId="0" fontId="40" fillId="0" borderId="14" xfId="0" applyFont="1" applyBorder="1" applyAlignment="1">
      <alignment horizontal="left" vertical="center"/>
    </xf>
    <xf numFmtId="0" fontId="40" fillId="0" borderId="2" xfId="0" applyFont="1" applyBorder="1" applyAlignment="1">
      <alignment horizontal="left" vertical="center"/>
    </xf>
    <xf numFmtId="0" fontId="18" fillId="0" borderId="28" xfId="0" applyFont="1" applyBorder="1" applyAlignment="1">
      <alignment horizontal="center" vertical="center" shrinkToFit="1"/>
    </xf>
    <xf numFmtId="0" fontId="18" fillId="0" borderId="14" xfId="0" applyFont="1" applyBorder="1" applyAlignment="1">
      <alignment horizontal="center" vertical="center" shrinkToFit="1"/>
    </xf>
    <xf numFmtId="0" fontId="18" fillId="0" borderId="17" xfId="0" applyNumberFormat="1" applyFont="1" applyBorder="1" applyAlignment="1">
      <alignment horizontal="center" vertical="center" shrinkToFit="1"/>
    </xf>
    <xf numFmtId="49" fontId="18" fillId="0" borderId="17" xfId="0" applyNumberFormat="1" applyFont="1" applyBorder="1" applyAlignment="1">
      <alignment horizontal="center" vertical="center" shrinkToFit="1"/>
    </xf>
    <xf numFmtId="0" fontId="0" fillId="0" borderId="3" xfId="0" applyBorder="1"/>
    <xf numFmtId="0" fontId="24" fillId="0" borderId="0" xfId="0" applyFont="1" applyBorder="1" applyAlignment="1">
      <alignment horizontal="center" vertical="center" shrinkToFit="1"/>
    </xf>
    <xf numFmtId="0" fontId="18" fillId="0" borderId="4" xfId="0" applyFont="1" applyBorder="1" applyAlignment="1">
      <alignment horizontal="center" vertical="center" shrinkToFit="1"/>
    </xf>
    <xf numFmtId="0" fontId="18" fillId="0" borderId="20" xfId="0" applyFont="1" applyBorder="1" applyAlignment="1">
      <alignment horizontal="center" vertical="center" shrinkToFit="1"/>
    </xf>
    <xf numFmtId="0" fontId="18" fillId="0" borderId="26" xfId="0" applyFont="1" applyBorder="1" applyAlignment="1">
      <alignment horizontal="center" vertical="center" shrinkToFit="1"/>
    </xf>
    <xf numFmtId="0" fontId="24" fillId="0" borderId="24" xfId="0" applyFont="1" applyBorder="1" applyAlignment="1">
      <alignment horizontal="center" wrapText="1" shrinkToFit="1"/>
    </xf>
    <xf numFmtId="0" fontId="24" fillId="0" borderId="0" xfId="0" applyFont="1" applyAlignment="1">
      <alignment horizontal="center" wrapText="1" shrinkToFit="1"/>
    </xf>
    <xf numFmtId="0" fontId="24" fillId="0" borderId="2" xfId="0" applyFont="1" applyBorder="1" applyAlignment="1">
      <alignment horizontal="center" wrapText="1" shrinkToFit="1"/>
    </xf>
    <xf numFmtId="0" fontId="32" fillId="2" borderId="28" xfId="0" applyFont="1" applyFill="1" applyBorder="1" applyAlignment="1">
      <alignment horizontal="center" vertical="center" shrinkToFit="1"/>
    </xf>
    <xf numFmtId="0" fontId="32" fillId="2" borderId="14" xfId="0" applyFont="1" applyFill="1" applyBorder="1" applyAlignment="1">
      <alignment horizontal="center" vertical="center" shrinkToFit="1"/>
    </xf>
    <xf numFmtId="0" fontId="32" fillId="2" borderId="27" xfId="0" applyFont="1" applyFill="1" applyBorder="1" applyAlignment="1">
      <alignment horizontal="center" vertical="center" shrinkToFit="1"/>
    </xf>
    <xf numFmtId="0" fontId="32" fillId="2" borderId="7" xfId="0" applyFont="1" applyFill="1" applyBorder="1" applyAlignment="1">
      <alignment horizontal="center" vertical="center" shrinkToFit="1"/>
    </xf>
    <xf numFmtId="0" fontId="32" fillId="2" borderId="0" xfId="0" applyFont="1" applyFill="1" applyBorder="1" applyAlignment="1">
      <alignment horizontal="center" vertical="center" shrinkToFit="1"/>
    </xf>
    <xf numFmtId="0" fontId="32" fillId="2" borderId="8" xfId="0" applyFont="1" applyFill="1" applyBorder="1" applyAlignment="1">
      <alignment horizontal="center" vertical="center" shrinkToFit="1"/>
    </xf>
    <xf numFmtId="0" fontId="32" fillId="2" borderId="4" xfId="0" applyFont="1" applyFill="1" applyBorder="1" applyAlignment="1">
      <alignment horizontal="center" shrinkToFit="1"/>
    </xf>
    <xf numFmtId="0" fontId="39" fillId="2" borderId="4" xfId="0" applyFont="1" applyFill="1" applyBorder="1" applyAlignment="1">
      <alignment horizontal="center" vertical="center" shrinkToFit="1"/>
    </xf>
    <xf numFmtId="0" fontId="23" fillId="0" borderId="50" xfId="0" applyFont="1" applyBorder="1" applyAlignment="1">
      <alignment horizontal="left" vertical="center" shrinkToFit="1"/>
    </xf>
    <xf numFmtId="0" fontId="1" fillId="0" borderId="5" xfId="0" applyFont="1" applyBorder="1" applyAlignment="1">
      <alignment horizontal="left" vertical="center" shrinkToFit="1"/>
    </xf>
    <xf numFmtId="0" fontId="31" fillId="0" borderId="5" xfId="0" applyFont="1" applyBorder="1" applyAlignment="1">
      <alignment horizontal="center" vertical="center" shrinkToFit="1"/>
    </xf>
    <xf numFmtId="0" fontId="17" fillId="0" borderId="24" xfId="0" applyFont="1" applyBorder="1" applyAlignment="1">
      <alignment horizontal="center" shrinkToFit="1"/>
    </xf>
    <xf numFmtId="0" fontId="23" fillId="0" borderId="51" xfId="0" applyFont="1" applyBorder="1" applyAlignment="1">
      <alignment horizontal="left" vertical="center" shrinkToFit="1"/>
    </xf>
    <xf numFmtId="0" fontId="23" fillId="0" borderId="52" xfId="0" applyFont="1" applyBorder="1" applyAlignment="1">
      <alignment horizontal="left" vertical="center" shrinkToFit="1"/>
    </xf>
    <xf numFmtId="0" fontId="9" fillId="0" borderId="14" xfId="0" applyFont="1" applyBorder="1" applyAlignment="1">
      <alignment horizontal="left" vertical="center"/>
    </xf>
    <xf numFmtId="0" fontId="9" fillId="0" borderId="2" xfId="0" applyFont="1" applyBorder="1" applyAlignment="1">
      <alignment horizontal="left" vertical="center"/>
    </xf>
    <xf numFmtId="0" fontId="18" fillId="0" borderId="11" xfId="0" applyFont="1" applyBorder="1" applyAlignment="1">
      <alignment horizontal="center" vertical="center" shrinkToFit="1"/>
    </xf>
    <xf numFmtId="49" fontId="7" fillId="0" borderId="17" xfId="0" applyNumberFormat="1" applyFont="1" applyBorder="1" applyAlignment="1">
      <alignment horizontal="center" vertical="center" shrinkToFit="1"/>
    </xf>
    <xf numFmtId="49" fontId="7" fillId="0" borderId="3" xfId="0" applyNumberFormat="1" applyFont="1" applyBorder="1" applyAlignment="1">
      <alignment horizontal="center" vertical="center" shrinkToFit="1"/>
    </xf>
    <xf numFmtId="0" fontId="23" fillId="0" borderId="3" xfId="0" applyFont="1" applyBorder="1" applyAlignment="1">
      <alignment horizontal="left" vertical="center" shrinkToFit="1"/>
    </xf>
    <xf numFmtId="0" fontId="23" fillId="0" borderId="1" xfId="0" applyFont="1" applyBorder="1" applyAlignment="1">
      <alignment horizontal="left" vertical="center" shrinkToFit="1"/>
    </xf>
    <xf numFmtId="49" fontId="7" fillId="0" borderId="28" xfId="0" applyNumberFormat="1" applyFont="1" applyBorder="1" applyAlignment="1">
      <alignment horizontal="center" vertical="center" shrinkToFit="1"/>
    </xf>
    <xf numFmtId="49" fontId="7" fillId="0" borderId="27" xfId="0" applyNumberFormat="1" applyFont="1" applyBorder="1" applyAlignment="1">
      <alignment horizontal="center" vertical="center" shrinkToFit="1"/>
    </xf>
    <xf numFmtId="0" fontId="17" fillId="0" borderId="23" xfId="0" applyFont="1" applyBorder="1" applyAlignment="1">
      <alignment horizontal="center" vertical="center" shrinkToFit="1"/>
    </xf>
    <xf numFmtId="0" fontId="17" fillId="0" borderId="22" xfId="0" applyFont="1" applyBorder="1" applyAlignment="1">
      <alignment horizontal="center" vertical="center" shrinkToFit="1"/>
    </xf>
    <xf numFmtId="0" fontId="17" fillId="0" borderId="31" xfId="0" applyFont="1" applyBorder="1" applyAlignment="1">
      <alignment horizontal="center" vertical="center" shrinkToFit="1"/>
    </xf>
    <xf numFmtId="0" fontId="25" fillId="0" borderId="23" xfId="0" applyFont="1" applyBorder="1" applyAlignment="1">
      <alignment horizontal="center" vertical="center" shrinkToFit="1"/>
    </xf>
    <xf numFmtId="0" fontId="25" fillId="0" borderId="24" xfId="0" applyFont="1" applyBorder="1" applyAlignment="1">
      <alignment horizontal="center" vertical="center" shrinkToFit="1"/>
    </xf>
    <xf numFmtId="0" fontId="25" fillId="0" borderId="22" xfId="0" applyFont="1" applyBorder="1" applyAlignment="1">
      <alignment horizontal="center" vertical="center" shrinkToFit="1"/>
    </xf>
    <xf numFmtId="0" fontId="25" fillId="0" borderId="0" xfId="0" applyFont="1" applyBorder="1" applyAlignment="1">
      <alignment horizontal="center" vertical="center" shrinkToFit="1"/>
    </xf>
    <xf numFmtId="0" fontId="42" fillId="0" borderId="0" xfId="0" applyFont="1" applyBorder="1" applyAlignment="1">
      <alignment horizontal="center" vertical="center" shrinkToFit="1"/>
    </xf>
    <xf numFmtId="0" fontId="27" fillId="0" borderId="0" xfId="0" applyFont="1" applyBorder="1" applyAlignment="1">
      <alignment horizontal="center" vertical="center" shrinkToFit="1"/>
    </xf>
    <xf numFmtId="0" fontId="25" fillId="0" borderId="6" xfId="0" applyFont="1" applyBorder="1" applyAlignment="1">
      <alignment horizontal="center" vertical="center" shrinkToFit="1"/>
    </xf>
    <xf numFmtId="0" fontId="17" fillId="0" borderId="0" xfId="0" applyFont="1" applyAlignment="1">
      <alignment horizontal="center" vertical="center" shrinkToFit="1"/>
    </xf>
    <xf numFmtId="49" fontId="1" fillId="0" borderId="5" xfId="0" applyNumberFormat="1" applyFont="1" applyBorder="1" applyAlignment="1" applyProtection="1">
      <alignment horizontal="left" vertical="center" shrinkToFit="1"/>
    </xf>
    <xf numFmtId="0" fontId="1" fillId="0" borderId="0" xfId="0" applyFont="1" applyBorder="1" applyAlignment="1">
      <alignment horizontal="center" vertical="center" shrinkToFit="1"/>
    </xf>
    <xf numFmtId="0" fontId="1" fillId="0" borderId="5" xfId="0" applyFont="1" applyBorder="1" applyAlignment="1" applyProtection="1">
      <alignment horizontal="center" vertical="center" shrinkToFit="1"/>
    </xf>
    <xf numFmtId="0" fontId="1" fillId="0" borderId="0" xfId="0" applyFont="1" applyBorder="1" applyAlignment="1" applyProtection="1">
      <alignment horizontal="right" vertical="center" shrinkToFit="1"/>
    </xf>
    <xf numFmtId="0" fontId="1" fillId="0" borderId="2" xfId="0" applyFont="1" applyBorder="1" applyAlignment="1">
      <alignment horizontal="left" vertical="center" shrinkToFit="1"/>
    </xf>
    <xf numFmtId="49" fontId="1" fillId="0" borderId="5" xfId="0" applyNumberFormat="1" applyFont="1" applyBorder="1" applyAlignment="1" applyProtection="1">
      <alignment horizontal="center" vertical="center" shrinkToFit="1"/>
    </xf>
    <xf numFmtId="0" fontId="1" fillId="0" borderId="0" xfId="0" applyFont="1" applyBorder="1" applyAlignment="1">
      <alignment horizontal="right" vertical="center" shrinkToFit="1"/>
    </xf>
    <xf numFmtId="0" fontId="17" fillId="0" borderId="5" xfId="0" applyFont="1" applyBorder="1" applyAlignment="1">
      <alignment horizontal="center" vertical="center" shrinkToFit="1"/>
    </xf>
    <xf numFmtId="0" fontId="17" fillId="0" borderId="28" xfId="0" applyFont="1" applyBorder="1" applyAlignment="1">
      <alignment horizontal="center" vertical="center" shrinkToFit="1"/>
    </xf>
    <xf numFmtId="0" fontId="17" fillId="0" borderId="27" xfId="0" applyFont="1" applyBorder="1" applyAlignment="1">
      <alignment horizontal="center" vertical="center" shrinkToFit="1"/>
    </xf>
    <xf numFmtId="0" fontId="18" fillId="0" borderId="18" xfId="0" applyFont="1" applyBorder="1" applyAlignment="1">
      <alignment horizontal="center" vertical="center" shrinkToFit="1"/>
    </xf>
    <xf numFmtId="0" fontId="18" fillId="0" borderId="5" xfId="0" applyFont="1" applyBorder="1" applyAlignment="1">
      <alignment horizontal="center" vertical="center" shrinkToFit="1"/>
    </xf>
    <xf numFmtId="0" fontId="18" fillId="0" borderId="19" xfId="0" applyFont="1" applyBorder="1" applyAlignment="1">
      <alignment horizontal="center" vertical="center" shrinkToFit="1"/>
    </xf>
    <xf numFmtId="0" fontId="25" fillId="0" borderId="25" xfId="0" applyFont="1" applyBorder="1" applyAlignment="1">
      <alignment horizontal="center" vertical="center" shrinkToFit="1"/>
    </xf>
    <xf numFmtId="0" fontId="25" fillId="0" borderId="10" xfId="0" applyFont="1" applyBorder="1" applyAlignment="1">
      <alignment horizontal="center" vertical="center" shrinkToFit="1"/>
    </xf>
    <xf numFmtId="0" fontId="42" fillId="0" borderId="10" xfId="0" applyFont="1" applyBorder="1" applyAlignment="1">
      <alignment horizontal="center" vertical="center" shrinkToFit="1"/>
    </xf>
    <xf numFmtId="0" fontId="27" fillId="0" borderId="10" xfId="0" applyFont="1" applyBorder="1" applyAlignment="1">
      <alignment horizontal="center" vertical="center" shrinkToFit="1"/>
    </xf>
    <xf numFmtId="0" fontId="44" fillId="0" borderId="0" xfId="0" applyFont="1" applyAlignment="1">
      <alignment horizontal="center" vertical="center"/>
    </xf>
    <xf numFmtId="0" fontId="16" fillId="0" borderId="0" xfId="0" applyFont="1" applyAlignment="1">
      <alignment horizontal="center"/>
    </xf>
    <xf numFmtId="0" fontId="43" fillId="0" borderId="0" xfId="0" applyFont="1" applyAlignment="1">
      <alignment horizontal="center"/>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oleObject" Target="../embeddings/oleObject2.bin"/></Relationships>
</file>

<file path=xl/worksheets/_rels/sheet10.xml.rels><?xml version="1.0" encoding="UTF-8" standalone="yes"?>
<Relationships xmlns="http://schemas.openxmlformats.org/package/2006/relationships"><Relationship Id="rId3" Type="http://schemas.openxmlformats.org/officeDocument/2006/relationships/oleObject" Target="../embeddings/oleObject19.bin"/><Relationship Id="rId2" Type="http://schemas.openxmlformats.org/officeDocument/2006/relationships/vmlDrawing" Target="../drawings/vmlDrawing10.vml"/><Relationship Id="rId1" Type="http://schemas.openxmlformats.org/officeDocument/2006/relationships/printerSettings" Target="../printerSettings/printerSettings10.bin"/><Relationship Id="rId4" Type="http://schemas.openxmlformats.org/officeDocument/2006/relationships/oleObject" Target="../embeddings/oleObject20.bin"/></Relationships>
</file>

<file path=xl/worksheets/_rels/sheet11.xml.rels><?xml version="1.0" encoding="UTF-8" standalone="yes"?>
<Relationships xmlns="http://schemas.openxmlformats.org/package/2006/relationships"><Relationship Id="rId3" Type="http://schemas.openxmlformats.org/officeDocument/2006/relationships/oleObject" Target="../embeddings/oleObject21.bin"/><Relationship Id="rId2" Type="http://schemas.openxmlformats.org/officeDocument/2006/relationships/vmlDrawing" Target="../drawings/vmlDrawing11.vml"/><Relationship Id="rId1" Type="http://schemas.openxmlformats.org/officeDocument/2006/relationships/printerSettings" Target="../printerSettings/printerSettings11.bin"/><Relationship Id="rId4" Type="http://schemas.openxmlformats.org/officeDocument/2006/relationships/oleObject" Target="../embeddings/oleObject2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oleObject" Target="../embeddings/oleObject3.bin"/><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oleObject" Target="../embeddings/oleObject4.bin"/></Relationships>
</file>

<file path=xl/worksheets/_rels/sheet3.xml.rels><?xml version="1.0" encoding="UTF-8" standalone="yes"?>
<Relationships xmlns="http://schemas.openxmlformats.org/package/2006/relationships"><Relationship Id="rId3" Type="http://schemas.openxmlformats.org/officeDocument/2006/relationships/oleObject" Target="../embeddings/oleObject5.bin"/><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openxmlformats.org/officeDocument/2006/relationships/oleObject" Target="../embeddings/oleObject6.bin"/></Relationships>
</file>

<file path=xl/worksheets/_rels/sheet4.xml.rels><?xml version="1.0" encoding="UTF-8" standalone="yes"?>
<Relationships xmlns="http://schemas.openxmlformats.org/package/2006/relationships"><Relationship Id="rId3" Type="http://schemas.openxmlformats.org/officeDocument/2006/relationships/oleObject" Target="../embeddings/oleObject7.bin"/><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oleObject" Target="../embeddings/oleObject8.bin"/></Relationships>
</file>

<file path=xl/worksheets/_rels/sheet5.xml.rels><?xml version="1.0" encoding="UTF-8" standalone="yes"?>
<Relationships xmlns="http://schemas.openxmlformats.org/package/2006/relationships"><Relationship Id="rId3" Type="http://schemas.openxmlformats.org/officeDocument/2006/relationships/oleObject" Target="../embeddings/oleObject9.bin"/><Relationship Id="rId2" Type="http://schemas.openxmlformats.org/officeDocument/2006/relationships/vmlDrawing" Target="../drawings/vmlDrawing5.vml"/><Relationship Id="rId1" Type="http://schemas.openxmlformats.org/officeDocument/2006/relationships/printerSettings" Target="../printerSettings/printerSettings5.bin"/><Relationship Id="rId4" Type="http://schemas.openxmlformats.org/officeDocument/2006/relationships/oleObject" Target="../embeddings/oleObject10.bin"/></Relationships>
</file>

<file path=xl/worksheets/_rels/sheet6.xml.rels><?xml version="1.0" encoding="UTF-8" standalone="yes"?>
<Relationships xmlns="http://schemas.openxmlformats.org/package/2006/relationships"><Relationship Id="rId3" Type="http://schemas.openxmlformats.org/officeDocument/2006/relationships/oleObject" Target="../embeddings/oleObject11.bin"/><Relationship Id="rId2" Type="http://schemas.openxmlformats.org/officeDocument/2006/relationships/vmlDrawing" Target="../drawings/vmlDrawing6.vml"/><Relationship Id="rId1" Type="http://schemas.openxmlformats.org/officeDocument/2006/relationships/printerSettings" Target="../printerSettings/printerSettings6.bin"/><Relationship Id="rId4" Type="http://schemas.openxmlformats.org/officeDocument/2006/relationships/oleObject" Target="../embeddings/oleObject12.bin"/></Relationships>
</file>

<file path=xl/worksheets/_rels/sheet7.xml.rels><?xml version="1.0" encoding="UTF-8" standalone="yes"?>
<Relationships xmlns="http://schemas.openxmlformats.org/package/2006/relationships"><Relationship Id="rId3" Type="http://schemas.openxmlformats.org/officeDocument/2006/relationships/oleObject" Target="../embeddings/oleObject13.bin"/><Relationship Id="rId2" Type="http://schemas.openxmlformats.org/officeDocument/2006/relationships/vmlDrawing" Target="../drawings/vmlDrawing7.vml"/><Relationship Id="rId1" Type="http://schemas.openxmlformats.org/officeDocument/2006/relationships/printerSettings" Target="../printerSettings/printerSettings7.bin"/><Relationship Id="rId4" Type="http://schemas.openxmlformats.org/officeDocument/2006/relationships/oleObject" Target="../embeddings/oleObject14.bin"/></Relationships>
</file>

<file path=xl/worksheets/_rels/sheet8.xml.rels><?xml version="1.0" encoding="UTF-8" standalone="yes"?>
<Relationships xmlns="http://schemas.openxmlformats.org/package/2006/relationships"><Relationship Id="rId3" Type="http://schemas.openxmlformats.org/officeDocument/2006/relationships/oleObject" Target="../embeddings/oleObject15.bin"/><Relationship Id="rId2" Type="http://schemas.openxmlformats.org/officeDocument/2006/relationships/vmlDrawing" Target="../drawings/vmlDrawing8.vml"/><Relationship Id="rId1" Type="http://schemas.openxmlformats.org/officeDocument/2006/relationships/printerSettings" Target="../printerSettings/printerSettings8.bin"/><Relationship Id="rId4" Type="http://schemas.openxmlformats.org/officeDocument/2006/relationships/oleObject" Target="../embeddings/oleObject16.bin"/></Relationships>
</file>

<file path=xl/worksheets/_rels/sheet9.xml.rels><?xml version="1.0" encoding="UTF-8" standalone="yes"?>
<Relationships xmlns="http://schemas.openxmlformats.org/package/2006/relationships"><Relationship Id="rId3" Type="http://schemas.openxmlformats.org/officeDocument/2006/relationships/oleObject" Target="../embeddings/oleObject17.bin"/><Relationship Id="rId2" Type="http://schemas.openxmlformats.org/officeDocument/2006/relationships/vmlDrawing" Target="../drawings/vmlDrawing9.vml"/><Relationship Id="rId1" Type="http://schemas.openxmlformats.org/officeDocument/2006/relationships/printerSettings" Target="../printerSettings/printerSettings9.bin"/><Relationship Id="rId4" Type="http://schemas.openxmlformats.org/officeDocument/2006/relationships/oleObject" Target="../embeddings/oleObject18.bin"/></Relationships>
</file>

<file path=xl/worksheets/sheet1.xml><?xml version="1.0" encoding="utf-8"?>
<worksheet xmlns="http://schemas.openxmlformats.org/spreadsheetml/2006/main" xmlns:r="http://schemas.openxmlformats.org/officeDocument/2006/relationships">
  <sheetPr codeName="Sheet2"/>
  <dimension ref="A1:CY62"/>
  <sheetViews>
    <sheetView tabSelected="1" zoomScaleNormal="100" workbookViewId="0">
      <selection activeCell="K10" sqref="K10:P10"/>
    </sheetView>
  </sheetViews>
  <sheetFormatPr defaultRowHeight="15.75"/>
  <cols>
    <col min="1" max="1" width="9.7109375" style="2" customWidth="1"/>
    <col min="2" max="2" width="8.7109375" style="8" customWidth="1"/>
    <col min="3" max="3" width="5.7109375" style="8" customWidth="1"/>
    <col min="4" max="4" width="8" style="2" customWidth="1"/>
    <col min="5" max="5" width="3.5703125" style="2" customWidth="1"/>
    <col min="6" max="6" width="7" style="2" customWidth="1"/>
    <col min="7" max="7" width="4.7109375" style="2" customWidth="1"/>
    <col min="8" max="8" width="7" style="2" customWidth="1"/>
    <col min="9" max="9" width="3.28515625" style="2" customWidth="1"/>
    <col min="10" max="10" width="7.28515625" style="2" customWidth="1"/>
    <col min="11" max="11" width="3" style="2" customWidth="1"/>
    <col min="12" max="12" width="6.5703125" style="2" customWidth="1"/>
    <col min="13" max="13" width="4.140625" style="2" customWidth="1"/>
    <col min="14" max="14" width="6.5703125" style="2" customWidth="1"/>
    <col min="15" max="15" width="4.140625" style="2" customWidth="1"/>
    <col min="16" max="16" width="6.85546875" style="2" customWidth="1"/>
    <col min="17" max="17" width="4.28515625" style="2" customWidth="1"/>
    <col min="18" max="18" width="20.7109375" style="2" customWidth="1"/>
    <col min="19" max="19" width="8.42578125" style="2" customWidth="1"/>
    <col min="20" max="20" width="7" style="2" customWidth="1"/>
    <col min="21" max="21" width="7.140625" style="2" customWidth="1"/>
    <col min="22" max="22" width="8" style="2" customWidth="1"/>
    <col min="23" max="23" width="6.28515625" style="2" customWidth="1"/>
    <col min="24" max="24" width="18.140625" style="2" customWidth="1"/>
    <col min="25" max="27" width="18.140625" style="2" hidden="1" customWidth="1"/>
    <col min="28" max="28" width="19" style="2" hidden="1" customWidth="1"/>
    <col min="29" max="29" width="13" style="2" hidden="1" customWidth="1"/>
    <col min="30" max="30" width="16.42578125" style="2" hidden="1" customWidth="1"/>
    <col min="31" max="31" width="15.42578125" style="2" hidden="1" customWidth="1"/>
    <col min="32" max="32" width="17.28515625" style="2" hidden="1" customWidth="1"/>
    <col min="33" max="33" width="19.28515625" style="2" hidden="1" customWidth="1"/>
    <col min="34" max="34" width="17" style="2" hidden="1" customWidth="1"/>
    <col min="35" max="35" width="15.42578125" style="2" hidden="1" customWidth="1"/>
    <col min="36" max="36" width="17.85546875" style="2" hidden="1" customWidth="1"/>
    <col min="37" max="37" width="17.140625" style="2" hidden="1" customWidth="1"/>
    <col min="38" max="38" width="13.28515625" style="2" hidden="1" customWidth="1"/>
    <col min="39" max="39" width="15" style="2" hidden="1" customWidth="1"/>
    <col min="40" max="40" width="13.85546875" style="2" hidden="1" customWidth="1"/>
    <col min="41" max="41" width="14.7109375" style="2" hidden="1" customWidth="1"/>
    <col min="42" max="42" width="18.140625" style="2" hidden="1" customWidth="1"/>
    <col min="43" max="43" width="16" style="2" hidden="1" customWidth="1"/>
    <col min="44" max="44" width="14.140625" style="2" hidden="1" customWidth="1"/>
    <col min="45" max="45" width="17" style="2" hidden="1" customWidth="1"/>
    <col min="46" max="46" width="14.7109375" style="2" hidden="1" customWidth="1"/>
    <col min="47" max="47" width="15" style="2" hidden="1" customWidth="1"/>
    <col min="48" max="48" width="14.7109375" style="2" hidden="1" customWidth="1"/>
    <col min="49" max="49" width="17.140625" style="2" hidden="1" customWidth="1"/>
    <col min="50" max="50" width="13.5703125" style="2" hidden="1" customWidth="1"/>
    <col min="51" max="51" width="14.28515625" style="2" hidden="1" customWidth="1"/>
    <col min="52" max="52" width="11.5703125" style="2" hidden="1" customWidth="1"/>
    <col min="53" max="53" width="11.42578125" style="2" hidden="1" customWidth="1"/>
    <col min="54" max="54" width="12.7109375" style="2" hidden="1" customWidth="1"/>
    <col min="55" max="55" width="18.42578125" style="2" hidden="1" customWidth="1"/>
    <col min="56" max="56" width="14.7109375" style="2" hidden="1" customWidth="1"/>
    <col min="57" max="57" width="19.28515625" style="2" hidden="1" customWidth="1"/>
    <col min="58" max="58" width="17" style="2" hidden="1" customWidth="1"/>
    <col min="59" max="59" width="16.7109375" style="2" hidden="1" customWidth="1"/>
    <col min="60" max="60" width="14.85546875" style="2" hidden="1" customWidth="1"/>
    <col min="61" max="61" width="13.140625" style="2" hidden="1" customWidth="1"/>
    <col min="62" max="62" width="13" style="2" hidden="1" customWidth="1"/>
    <col min="63" max="63" width="14.28515625" style="2" hidden="1" customWidth="1"/>
    <col min="64" max="64" width="11" style="2" hidden="1" customWidth="1"/>
    <col min="65" max="65" width="13.42578125" style="2" hidden="1" customWidth="1"/>
    <col min="66" max="66" width="11.85546875" style="2" hidden="1" customWidth="1"/>
    <col min="67" max="67" width="11.7109375" style="2" hidden="1" customWidth="1"/>
    <col min="68" max="68" width="15.28515625" style="2" hidden="1" customWidth="1"/>
    <col min="69" max="69" width="13.85546875" style="2" hidden="1" customWidth="1"/>
    <col min="70" max="70" width="12.7109375" style="2" hidden="1" customWidth="1"/>
    <col min="71" max="71" width="17.7109375" style="2" hidden="1" customWidth="1"/>
    <col min="72" max="72" width="13.42578125" style="2" hidden="1" customWidth="1"/>
    <col min="73" max="73" width="12.7109375" style="2" hidden="1" customWidth="1"/>
    <col min="74" max="74" width="13.85546875" style="2" hidden="1" customWidth="1"/>
    <col min="75" max="75" width="16.85546875" style="2" hidden="1" customWidth="1"/>
    <col min="76" max="76" width="14.7109375" style="2" hidden="1" customWidth="1"/>
    <col min="77" max="77" width="18" style="2" hidden="1" customWidth="1"/>
    <col min="78" max="78" width="20.7109375" style="2" hidden="1" customWidth="1"/>
    <col min="79" max="79" width="21.7109375" style="2" hidden="1" customWidth="1"/>
    <col min="80" max="80" width="23.85546875" style="2" hidden="1" customWidth="1"/>
    <col min="81" max="81" width="24.140625" style="2" hidden="1" customWidth="1"/>
    <col min="82" max="82" width="18.42578125" style="2" hidden="1" customWidth="1"/>
    <col min="83" max="83" width="17" style="2" hidden="1" customWidth="1"/>
    <col min="84" max="84" width="20" style="2" hidden="1" customWidth="1"/>
    <col min="85" max="85" width="18" style="2" hidden="1" customWidth="1"/>
    <col min="86" max="86" width="18.85546875" style="2" hidden="1" customWidth="1"/>
    <col min="87" max="87" width="20.42578125" style="2" hidden="1" customWidth="1"/>
    <col min="88" max="88" width="16.42578125" style="2" hidden="1" customWidth="1"/>
    <col min="89" max="90" width="17.5703125" style="2" hidden="1" customWidth="1"/>
    <col min="91" max="91" width="17.7109375" style="2" hidden="1" customWidth="1"/>
    <col min="92" max="92" width="19" style="2" hidden="1" customWidth="1"/>
    <col min="93" max="93" width="16.5703125" style="2" hidden="1" customWidth="1"/>
    <col min="94" max="94" width="17" style="2" hidden="1" customWidth="1"/>
    <col min="95" max="95" width="20.85546875" style="2" hidden="1" customWidth="1"/>
    <col min="96" max="96" width="18.7109375" style="2" hidden="1" customWidth="1"/>
    <col min="97" max="97" width="16.7109375" style="2" hidden="1" customWidth="1"/>
    <col min="98" max="98" width="16.85546875" style="2" hidden="1" customWidth="1"/>
    <col min="99" max="99" width="20.140625" style="2" hidden="1" customWidth="1"/>
    <col min="100" max="100" width="17.28515625" style="2" hidden="1" customWidth="1"/>
    <col min="101" max="101" width="16.85546875" style="2" hidden="1" customWidth="1"/>
    <col min="102" max="102" width="16.7109375" style="2" hidden="1" customWidth="1"/>
    <col min="103" max="103" width="20.42578125" style="2" hidden="1" customWidth="1"/>
    <col min="104" max="16384" width="9.140625" style="2"/>
  </cols>
  <sheetData>
    <row r="1" spans="1:35" s="1" customFormat="1" ht="12" customHeight="1" thickBot="1">
      <c r="A1" s="216"/>
      <c r="B1" s="219" t="s">
        <v>900</v>
      </c>
      <c r="C1" s="219"/>
      <c r="D1" s="219"/>
      <c r="E1" s="219"/>
      <c r="F1" s="219"/>
      <c r="G1" s="219"/>
      <c r="H1" s="219"/>
      <c r="I1" s="219"/>
      <c r="J1" s="219"/>
      <c r="K1" s="219"/>
      <c r="L1" s="219"/>
      <c r="M1" s="219"/>
      <c r="N1" s="219"/>
      <c r="O1" s="210"/>
      <c r="P1" s="210"/>
      <c r="Q1" s="210"/>
      <c r="R1" s="204" t="s">
        <v>379</v>
      </c>
      <c r="S1" s="205"/>
      <c r="T1" s="206"/>
      <c r="U1" s="183" t="s">
        <v>335</v>
      </c>
      <c r="V1" s="184"/>
      <c r="W1" s="184"/>
      <c r="X1" s="185"/>
      <c r="Y1" s="99"/>
      <c r="Z1" s="84"/>
      <c r="AA1" s="84"/>
    </row>
    <row r="2" spans="1:35" s="1" customFormat="1" ht="12" customHeight="1" thickBot="1">
      <c r="A2" s="216"/>
      <c r="B2" s="218" t="s">
        <v>0</v>
      </c>
      <c r="C2" s="218"/>
      <c r="D2" s="218"/>
      <c r="E2" s="218"/>
      <c r="F2" s="218"/>
      <c r="G2" s="218"/>
      <c r="H2" s="218"/>
      <c r="I2" s="218"/>
      <c r="J2" s="218"/>
      <c r="K2" s="218"/>
      <c r="L2" s="218"/>
      <c r="M2" s="218"/>
      <c r="N2" s="218"/>
      <c r="O2" s="210"/>
      <c r="P2" s="210"/>
      <c r="Q2" s="210"/>
      <c r="R2" s="207"/>
      <c r="S2" s="208"/>
      <c r="T2" s="209"/>
      <c r="U2" s="177" t="s">
        <v>683</v>
      </c>
      <c r="V2" s="178"/>
      <c r="W2" s="178"/>
      <c r="X2" s="179"/>
      <c r="Y2" s="104"/>
      <c r="Z2" s="89"/>
      <c r="AA2" s="89"/>
    </row>
    <row r="3" spans="1:35" s="1" customFormat="1" ht="12" customHeight="1">
      <c r="A3" s="216"/>
      <c r="B3" s="218"/>
      <c r="C3" s="218"/>
      <c r="D3" s="218"/>
      <c r="E3" s="218"/>
      <c r="F3" s="218"/>
      <c r="G3" s="218"/>
      <c r="H3" s="218"/>
      <c r="I3" s="218"/>
      <c r="J3" s="218"/>
      <c r="K3" s="218"/>
      <c r="L3" s="218"/>
      <c r="M3" s="218"/>
      <c r="N3" s="218"/>
      <c r="O3" s="210"/>
      <c r="P3" s="210"/>
      <c r="Q3" s="210"/>
      <c r="R3" s="186" t="str">
        <f>IF(I8="", "Examination can not be left blank", "")</f>
        <v/>
      </c>
      <c r="S3" s="187"/>
      <c r="T3" s="188"/>
      <c r="U3" s="180"/>
      <c r="V3" s="181"/>
      <c r="W3" s="181"/>
      <c r="X3" s="182"/>
      <c r="Y3" s="104"/>
      <c r="Z3" s="89"/>
      <c r="AA3" s="89"/>
      <c r="AH3" s="30">
        <f>IF(R3&lt;&gt;"",1,0)</f>
        <v>0</v>
      </c>
    </row>
    <row r="4" spans="1:35" s="1" customFormat="1" ht="18" customHeight="1">
      <c r="A4" s="216"/>
      <c r="B4" s="216"/>
      <c r="C4" s="216"/>
      <c r="D4" s="210" t="s">
        <v>16</v>
      </c>
      <c r="E4" s="210"/>
      <c r="F4" s="210"/>
      <c r="G4" s="210"/>
      <c r="H4" s="210"/>
      <c r="I4" s="210"/>
      <c r="J4" s="210"/>
      <c r="K4" s="210"/>
      <c r="L4" s="216"/>
      <c r="M4" s="216"/>
      <c r="N4" s="216"/>
      <c r="O4" s="216"/>
      <c r="P4" s="216"/>
      <c r="Q4" s="210"/>
      <c r="R4" s="189" t="str">
        <f>IF(E6="", "Department can not be left blank", "")</f>
        <v/>
      </c>
      <c r="S4" s="190"/>
      <c r="T4" s="191"/>
      <c r="U4" s="180"/>
      <c r="V4" s="181"/>
      <c r="W4" s="181"/>
      <c r="X4" s="182"/>
      <c r="Y4" s="104"/>
      <c r="Z4" s="89"/>
      <c r="AA4" s="89"/>
      <c r="AH4" s="17">
        <f>IF(R4&lt;&gt;"",1,0)</f>
        <v>0</v>
      </c>
    </row>
    <row r="5" spans="1:35" s="1" customFormat="1" ht="11.25" customHeight="1">
      <c r="A5" s="216"/>
      <c r="B5" s="216"/>
      <c r="C5" s="216"/>
      <c r="D5" s="216"/>
      <c r="E5" s="216"/>
      <c r="F5" s="216"/>
      <c r="G5" s="216"/>
      <c r="H5" s="216"/>
      <c r="I5" s="216"/>
      <c r="J5" s="216"/>
      <c r="K5" s="216"/>
      <c r="L5" s="216"/>
      <c r="M5" s="216"/>
      <c r="N5" s="216"/>
      <c r="O5" s="216"/>
      <c r="P5" s="216"/>
      <c r="Q5" s="210"/>
      <c r="R5" s="189" t="str">
        <f>IF(C7="", "Program can not be left blank", "")</f>
        <v/>
      </c>
      <c r="S5" s="190"/>
      <c r="T5" s="191"/>
      <c r="U5" s="180"/>
      <c r="V5" s="181"/>
      <c r="W5" s="181"/>
      <c r="X5" s="182"/>
      <c r="Y5" s="104"/>
      <c r="Z5" s="89"/>
      <c r="AA5" s="89"/>
      <c r="AH5" s="20">
        <f t="shared" ref="AH5:AH13" si="0">IF(R5&lt;&gt;"",1,0)</f>
        <v>0</v>
      </c>
    </row>
    <row r="6" spans="1:35" s="22" customFormat="1" ht="21.95" customHeight="1">
      <c r="A6" s="215" t="s">
        <v>332</v>
      </c>
      <c r="B6" s="215"/>
      <c r="C6" s="215"/>
      <c r="D6" s="215"/>
      <c r="E6" s="214" t="s">
        <v>382</v>
      </c>
      <c r="F6" s="214"/>
      <c r="G6" s="214"/>
      <c r="H6" s="214"/>
      <c r="I6" s="214"/>
      <c r="J6" s="214"/>
      <c r="K6" s="214"/>
      <c r="L6" s="214"/>
      <c r="M6" s="214"/>
      <c r="N6" s="214"/>
      <c r="O6" s="214"/>
      <c r="P6" s="214"/>
      <c r="Q6" s="210"/>
      <c r="R6" s="189" t="str">
        <f>IF(B8="", "Semester can not be left blank", "")</f>
        <v/>
      </c>
      <c r="S6" s="190"/>
      <c r="T6" s="191"/>
      <c r="U6" s="192" t="s">
        <v>684</v>
      </c>
      <c r="V6" s="192"/>
      <c r="W6" s="192"/>
      <c r="X6" s="193"/>
      <c r="Y6" s="105"/>
      <c r="Z6" s="90"/>
      <c r="AA6" s="90"/>
      <c r="AH6" s="22">
        <f t="shared" si="0"/>
        <v>0</v>
      </c>
      <c r="AI6" s="33" t="str">
        <f>LEFT(E6,FIND(" ",E6))</f>
        <v xml:space="preserve">Architecture </v>
      </c>
    </row>
    <row r="7" spans="1:35" s="22" customFormat="1" ht="21.95" customHeight="1">
      <c r="A7" s="215" t="s">
        <v>333</v>
      </c>
      <c r="B7" s="215"/>
      <c r="C7" s="217" t="str">
        <f>IF(E6="Architecture ","B.ARCH",IF(E6="City &amp; Regional Planning","B.CRP","B.E"))</f>
        <v>B.ARCH</v>
      </c>
      <c r="D7" s="217"/>
      <c r="E7" s="217"/>
      <c r="F7" s="217"/>
      <c r="G7" s="217"/>
      <c r="H7" s="217"/>
      <c r="I7" s="217"/>
      <c r="J7" s="217"/>
      <c r="K7" s="217"/>
      <c r="L7" s="217"/>
      <c r="M7" s="217"/>
      <c r="N7" s="217"/>
      <c r="O7" s="217"/>
      <c r="P7" s="217"/>
      <c r="Q7" s="210"/>
      <c r="R7" s="189" t="str">
        <f>IF(D8="", "Year can not be left blank", "")</f>
        <v/>
      </c>
      <c r="S7" s="190"/>
      <c r="T7" s="191"/>
      <c r="U7" s="192"/>
      <c r="V7" s="192"/>
      <c r="W7" s="192"/>
      <c r="X7" s="193"/>
      <c r="Y7" s="105"/>
      <c r="Z7" s="90"/>
      <c r="AA7" s="90"/>
      <c r="AH7" s="22">
        <f t="shared" si="0"/>
        <v>0</v>
      </c>
    </row>
    <row r="8" spans="1:35" s="22" customFormat="1" ht="21.95" customHeight="1">
      <c r="A8" s="40" t="s">
        <v>1</v>
      </c>
      <c r="B8" s="50" t="s">
        <v>109</v>
      </c>
      <c r="C8" s="24" t="s">
        <v>2</v>
      </c>
      <c r="D8" s="28" t="str">
        <f>IF(OR(C7="B.E",C7="B.ARCH", C7="B.CRP"),IF(OR(B8="First",B8="Second"),"First",IF(OR(B8="Third",B8="Fourth"),"Second",IF(OR(B8="Fifth",B8="Sixth"),"Third",IF(C7="B.ARCH",IF(OR(B8="Seventh",B8="Eighth"),"Fourth",IF(OR(B8="Ninth",B8="Tenth"),"Final","Final")),"Final")))))</f>
        <v>Fourth</v>
      </c>
      <c r="E8" s="202" t="s">
        <v>3</v>
      </c>
      <c r="F8" s="202"/>
      <c r="G8" s="203" t="s">
        <v>1094</v>
      </c>
      <c r="H8" s="203"/>
      <c r="I8" s="231" t="s">
        <v>113</v>
      </c>
      <c r="J8" s="231"/>
      <c r="K8" s="231"/>
      <c r="L8" s="231"/>
      <c r="M8" s="211" t="s">
        <v>1281</v>
      </c>
      <c r="N8" s="211"/>
      <c r="O8" s="211"/>
      <c r="P8" s="211"/>
      <c r="Q8" s="210"/>
      <c r="R8" s="189" t="str">
        <f>IF(G8="", "Batch can not be left blank", "")</f>
        <v/>
      </c>
      <c r="S8" s="190"/>
      <c r="T8" s="191"/>
      <c r="U8" s="192"/>
      <c r="V8" s="192"/>
      <c r="W8" s="192"/>
      <c r="X8" s="193"/>
      <c r="Y8" s="105"/>
      <c r="Z8" s="90"/>
      <c r="AA8" s="90"/>
      <c r="AH8" s="22">
        <f t="shared" si="0"/>
        <v>0</v>
      </c>
    </row>
    <row r="9" spans="1:35" s="22" customFormat="1" ht="21.95" customHeight="1">
      <c r="A9" s="25" t="s">
        <v>4</v>
      </c>
      <c r="B9" s="214" t="s">
        <v>1196</v>
      </c>
      <c r="C9" s="214"/>
      <c r="D9" s="214"/>
      <c r="E9" s="214"/>
      <c r="F9" s="214"/>
      <c r="G9" s="214"/>
      <c r="H9" s="214"/>
      <c r="I9" s="214"/>
      <c r="J9" s="214"/>
      <c r="K9" s="214"/>
      <c r="L9" s="212" t="s">
        <v>5</v>
      </c>
      <c r="M9" s="213"/>
      <c r="N9" s="213"/>
      <c r="O9" s="201" t="s">
        <v>1282</v>
      </c>
      <c r="P9" s="201"/>
      <c r="Q9" s="210"/>
      <c r="R9" s="189" t="str">
        <f>IF(M8="", "Exams Month can not be left blank", "")</f>
        <v/>
      </c>
      <c r="S9" s="190"/>
      <c r="T9" s="191"/>
      <c r="U9" s="192"/>
      <c r="V9" s="192"/>
      <c r="W9" s="192"/>
      <c r="X9" s="193"/>
      <c r="Y9" s="105"/>
      <c r="Z9" s="90"/>
      <c r="AA9" s="90"/>
      <c r="AH9" s="22">
        <f t="shared" si="0"/>
        <v>0</v>
      </c>
    </row>
    <row r="10" spans="1:35" s="22" customFormat="1" ht="21.95" customHeight="1">
      <c r="A10" s="215" t="s">
        <v>328</v>
      </c>
      <c r="B10" s="215"/>
      <c r="C10" s="229" t="s">
        <v>455</v>
      </c>
      <c r="D10" s="229"/>
      <c r="E10" s="229"/>
      <c r="F10" s="229"/>
      <c r="G10" s="229"/>
      <c r="H10" s="212" t="s">
        <v>329</v>
      </c>
      <c r="I10" s="212"/>
      <c r="J10" s="212"/>
      <c r="K10" s="214" t="s">
        <v>456</v>
      </c>
      <c r="L10" s="214"/>
      <c r="M10" s="214"/>
      <c r="N10" s="214"/>
      <c r="O10" s="214"/>
      <c r="P10" s="214"/>
      <c r="Q10" s="210"/>
      <c r="R10" s="189" t="str">
        <f>IF(B9="", "Subject can not be left blank", "")</f>
        <v/>
      </c>
      <c r="S10" s="190"/>
      <c r="T10" s="191"/>
      <c r="U10" s="192"/>
      <c r="V10" s="192"/>
      <c r="W10" s="192"/>
      <c r="X10" s="193"/>
      <c r="Y10" s="105"/>
      <c r="Z10" s="90"/>
      <c r="AA10" s="90"/>
      <c r="AH10" s="22">
        <f t="shared" si="0"/>
        <v>0</v>
      </c>
    </row>
    <row r="11" spans="1:35" s="1" customFormat="1" ht="9.9499999999999993" customHeight="1">
      <c r="A11" s="232"/>
      <c r="B11" s="232"/>
      <c r="C11" s="232"/>
      <c r="D11" s="230" t="s">
        <v>384</v>
      </c>
      <c r="E11" s="230"/>
      <c r="F11" s="230" t="s">
        <v>384</v>
      </c>
      <c r="G11" s="230"/>
      <c r="H11" s="230" t="s">
        <v>384</v>
      </c>
      <c r="I11" s="230"/>
      <c r="J11" s="230" t="s">
        <v>384</v>
      </c>
      <c r="K11" s="230"/>
      <c r="L11" s="232"/>
      <c r="M11" s="232"/>
      <c r="N11" s="232"/>
      <c r="O11" s="232"/>
      <c r="P11" s="232"/>
      <c r="Q11" s="210"/>
      <c r="R11" s="189" t="str">
        <f>IF(O9="", "Date of Conduct can not be left blank", "")</f>
        <v/>
      </c>
      <c r="S11" s="190"/>
      <c r="T11" s="191"/>
      <c r="U11" s="192"/>
      <c r="V11" s="192"/>
      <c r="W11" s="192"/>
      <c r="X11" s="193"/>
      <c r="Y11" s="105"/>
      <c r="Z11" s="90"/>
      <c r="AA11" s="90"/>
      <c r="AH11" s="20">
        <f t="shared" si="0"/>
        <v>0</v>
      </c>
    </row>
    <row r="12" spans="1:35" s="1" customFormat="1" ht="18" customHeight="1">
      <c r="A12" s="233" t="s">
        <v>7</v>
      </c>
      <c r="B12" s="236" t="s">
        <v>8</v>
      </c>
      <c r="C12" s="237"/>
      <c r="D12" s="220" t="s">
        <v>17</v>
      </c>
      <c r="E12" s="220"/>
      <c r="F12" s="220"/>
      <c r="G12" s="220"/>
      <c r="H12" s="220" t="s">
        <v>18</v>
      </c>
      <c r="I12" s="220"/>
      <c r="J12" s="220"/>
      <c r="K12" s="220"/>
      <c r="L12" s="220"/>
      <c r="M12" s="220"/>
      <c r="N12" s="220" t="s">
        <v>377</v>
      </c>
      <c r="O12" s="220"/>
      <c r="P12" s="222" t="s">
        <v>10</v>
      </c>
      <c r="Q12" s="210"/>
      <c r="R12" s="189" t="str">
        <f>IF(C10="", "Name of Internal can not be left blank", "")</f>
        <v/>
      </c>
      <c r="S12" s="190"/>
      <c r="T12" s="191"/>
      <c r="U12" s="192"/>
      <c r="V12" s="192"/>
      <c r="W12" s="192"/>
      <c r="X12" s="193"/>
      <c r="Y12" s="105"/>
      <c r="Z12" s="90"/>
      <c r="AA12" s="90"/>
      <c r="AH12" s="20">
        <f t="shared" si="0"/>
        <v>0</v>
      </c>
    </row>
    <row r="13" spans="1:35" s="1" customFormat="1" ht="18" customHeight="1">
      <c r="A13" s="234"/>
      <c r="B13" s="238"/>
      <c r="C13" s="239"/>
      <c r="D13" s="220"/>
      <c r="E13" s="220"/>
      <c r="F13" s="220"/>
      <c r="G13" s="220"/>
      <c r="H13" s="220"/>
      <c r="I13" s="220"/>
      <c r="J13" s="220"/>
      <c r="K13" s="220"/>
      <c r="L13" s="220"/>
      <c r="M13" s="220"/>
      <c r="N13" s="220"/>
      <c r="O13" s="220"/>
      <c r="P13" s="222"/>
      <c r="Q13" s="210"/>
      <c r="R13" s="189" t="str">
        <f>IF(K10="", "Name of External can not be left blank", "")</f>
        <v/>
      </c>
      <c r="S13" s="190"/>
      <c r="T13" s="191"/>
      <c r="U13" s="174" t="s">
        <v>496</v>
      </c>
      <c r="V13" s="174"/>
      <c r="W13" s="174"/>
      <c r="X13" s="175"/>
      <c r="Y13" s="101"/>
      <c r="Z13" s="86"/>
      <c r="AA13" s="86"/>
      <c r="AH13" s="20">
        <f t="shared" si="0"/>
        <v>0</v>
      </c>
    </row>
    <row r="14" spans="1:35" s="1" customFormat="1" ht="18" customHeight="1" thickBot="1">
      <c r="A14" s="234"/>
      <c r="B14" s="238"/>
      <c r="C14" s="239"/>
      <c r="D14" s="170" t="s">
        <v>373</v>
      </c>
      <c r="E14" s="171"/>
      <c r="F14" s="170" t="s">
        <v>374</v>
      </c>
      <c r="G14" s="171"/>
      <c r="H14" s="165" t="s">
        <v>375</v>
      </c>
      <c r="I14" s="165"/>
      <c r="J14" s="165" t="s">
        <v>376</v>
      </c>
      <c r="K14" s="165"/>
      <c r="L14" s="165" t="s">
        <v>377</v>
      </c>
      <c r="M14" s="165"/>
      <c r="N14" s="220"/>
      <c r="O14" s="220"/>
      <c r="P14" s="222"/>
      <c r="Q14" s="210"/>
      <c r="R14" s="269" t="str">
        <f>IF(O17="", "Subject Total Marks can not be left blank", "")</f>
        <v/>
      </c>
      <c r="S14" s="270"/>
      <c r="T14" s="271"/>
      <c r="U14" s="174"/>
      <c r="V14" s="174"/>
      <c r="W14" s="174"/>
      <c r="X14" s="175"/>
      <c r="Y14" s="101"/>
      <c r="Z14" s="86"/>
      <c r="AA14" s="86"/>
      <c r="AH14" s="20">
        <f>IF(R14&lt;&gt;"",1,0)</f>
        <v>0</v>
      </c>
    </row>
    <row r="15" spans="1:35" s="1" customFormat="1" ht="12" customHeight="1">
      <c r="A15" s="234"/>
      <c r="B15" s="238"/>
      <c r="C15" s="239"/>
      <c r="D15" s="172"/>
      <c r="E15" s="173"/>
      <c r="F15" s="172"/>
      <c r="G15" s="173"/>
      <c r="H15" s="165"/>
      <c r="I15" s="165"/>
      <c r="J15" s="165"/>
      <c r="K15" s="165"/>
      <c r="L15" s="165"/>
      <c r="M15" s="165"/>
      <c r="N15" s="220"/>
      <c r="O15" s="220"/>
      <c r="P15" s="222"/>
      <c r="Q15" s="210"/>
      <c r="R15" s="289" t="s">
        <v>340</v>
      </c>
      <c r="S15" s="289"/>
      <c r="T15" s="200">
        <f>SUM(AH3:AH14)</f>
        <v>0</v>
      </c>
      <c r="U15" s="176"/>
      <c r="V15" s="174"/>
      <c r="W15" s="174"/>
      <c r="X15" s="175"/>
      <c r="Y15" s="101"/>
      <c r="Z15" s="86"/>
      <c r="AA15" s="86"/>
      <c r="AH15" s="20">
        <f>IF(R14&lt;&gt;"",1,0)</f>
        <v>0</v>
      </c>
    </row>
    <row r="16" spans="1:35" s="1" customFormat="1" ht="2.25" customHeight="1">
      <c r="A16" s="234"/>
      <c r="B16" s="238"/>
      <c r="C16" s="239"/>
      <c r="D16" s="172"/>
      <c r="E16" s="173"/>
      <c r="F16" s="172"/>
      <c r="G16" s="173"/>
      <c r="H16" s="166"/>
      <c r="I16" s="166"/>
      <c r="J16" s="166"/>
      <c r="K16" s="166"/>
      <c r="L16" s="166"/>
      <c r="M16" s="166"/>
      <c r="N16" s="221"/>
      <c r="O16" s="221"/>
      <c r="P16" s="222"/>
      <c r="Q16" s="210"/>
      <c r="R16" s="289"/>
      <c r="S16" s="289"/>
      <c r="T16" s="200"/>
      <c r="U16" s="176"/>
      <c r="V16" s="174"/>
      <c r="W16" s="174"/>
      <c r="X16" s="175"/>
      <c r="Y16" s="101"/>
      <c r="Z16" s="86"/>
      <c r="AA16" s="86"/>
    </row>
    <row r="17" spans="1:103" s="1" customFormat="1" ht="18" customHeight="1">
      <c r="A17" s="234"/>
      <c r="B17" s="238"/>
      <c r="C17" s="239"/>
      <c r="D17" s="34" t="s">
        <v>9</v>
      </c>
      <c r="E17" s="35">
        <f>(10*O17)/100</f>
        <v>20</v>
      </c>
      <c r="F17" s="34" t="s">
        <v>9</v>
      </c>
      <c r="G17" s="35">
        <f>(30*O17)/100</f>
        <v>60</v>
      </c>
      <c r="H17" s="34" t="s">
        <v>9</v>
      </c>
      <c r="I17" s="35">
        <f>(30*O17)/100</f>
        <v>60</v>
      </c>
      <c r="J17" s="34" t="s">
        <v>9</v>
      </c>
      <c r="K17" s="35">
        <f>(30*O17)/100</f>
        <v>60</v>
      </c>
      <c r="L17" s="34" t="s">
        <v>9</v>
      </c>
      <c r="M17" s="35">
        <f>(I17+K17)</f>
        <v>120</v>
      </c>
      <c r="N17" s="34" t="s">
        <v>9</v>
      </c>
      <c r="O17" s="70">
        <v>200</v>
      </c>
      <c r="P17" s="223"/>
      <c r="Q17" s="210"/>
      <c r="R17" s="194" t="s">
        <v>469</v>
      </c>
      <c r="S17" s="195"/>
      <c r="T17" s="195"/>
      <c r="U17" s="195"/>
      <c r="V17" s="195"/>
      <c r="W17" s="195"/>
      <c r="X17" s="196"/>
      <c r="Y17" s="95"/>
      <c r="Z17" s="95"/>
      <c r="AA17" s="95"/>
    </row>
    <row r="18" spans="1:103" s="30" customFormat="1" ht="15" customHeight="1">
      <c r="A18" s="234"/>
      <c r="B18" s="238"/>
      <c r="C18" s="239"/>
      <c r="D18" s="163"/>
      <c r="E18" s="164"/>
      <c r="F18" s="163"/>
      <c r="G18" s="228"/>
      <c r="H18" s="163"/>
      <c r="I18" s="228"/>
      <c r="J18" s="163"/>
      <c r="K18" s="228"/>
      <c r="L18" s="226" t="s">
        <v>371</v>
      </c>
      <c r="M18" s="164"/>
      <c r="N18" s="226" t="s">
        <v>372</v>
      </c>
      <c r="O18" s="227"/>
      <c r="P18" s="37"/>
      <c r="Q18" s="210"/>
      <c r="R18" s="197"/>
      <c r="S18" s="198"/>
      <c r="T18" s="198"/>
      <c r="U18" s="198"/>
      <c r="V18" s="198"/>
      <c r="W18" s="198"/>
      <c r="X18" s="199"/>
      <c r="Y18" s="95"/>
      <c r="Z18" s="95"/>
      <c r="AA18" s="95"/>
    </row>
    <row r="19" spans="1:103" s="30" customFormat="1" ht="18.95" customHeight="1">
      <c r="A19" s="235"/>
      <c r="B19" s="240"/>
      <c r="C19" s="241"/>
      <c r="D19" s="226" t="s">
        <v>367</v>
      </c>
      <c r="E19" s="164"/>
      <c r="F19" s="226" t="s">
        <v>368</v>
      </c>
      <c r="G19" s="227"/>
      <c r="H19" s="226" t="s">
        <v>369</v>
      </c>
      <c r="I19" s="227"/>
      <c r="J19" s="226" t="s">
        <v>370</v>
      </c>
      <c r="K19" s="227"/>
      <c r="L19" s="287" t="s">
        <v>378</v>
      </c>
      <c r="M19" s="288"/>
      <c r="N19" s="224"/>
      <c r="O19" s="225"/>
      <c r="P19" s="29"/>
      <c r="Q19" s="210"/>
      <c r="R19" s="52" t="s">
        <v>334</v>
      </c>
      <c r="S19" s="154" t="s">
        <v>330</v>
      </c>
      <c r="T19" s="155"/>
      <c r="U19" s="156"/>
      <c r="V19" s="154" t="s">
        <v>331</v>
      </c>
      <c r="W19" s="155"/>
      <c r="X19" s="156"/>
      <c r="Y19" s="103"/>
      <c r="Z19" s="88"/>
      <c r="AA19" s="88"/>
    </row>
    <row r="20" spans="1:103" s="49" customFormat="1" ht="4.5" customHeight="1">
      <c r="A20" s="48"/>
      <c r="B20" s="236"/>
      <c r="C20" s="237"/>
      <c r="D20" s="159" t="s">
        <v>384</v>
      </c>
      <c r="E20" s="160"/>
      <c r="F20" s="159" t="s">
        <v>384</v>
      </c>
      <c r="G20" s="160"/>
      <c r="H20" s="159" t="s">
        <v>384</v>
      </c>
      <c r="I20" s="160"/>
      <c r="J20" s="159" t="s">
        <v>384</v>
      </c>
      <c r="K20" s="160"/>
      <c r="L20" s="161"/>
      <c r="M20" s="162"/>
      <c r="N20" s="163"/>
      <c r="O20" s="228"/>
      <c r="P20" s="37" t="str">
        <f>IF(N21="","",IF(O17=250,LOOKUP(N21,{"ABS","ZERO",0,125,137,150,165,187,212},{"FAIL","FAIL","FAIL","C","C+","B","B+","A","A+"}),IF(O17=200,LOOKUP(N21,{"ABS","ZERO",0,100,110,120,132,150,170},{"FAIL","FAIL","FAIL","C","C+","B","B+","A","A+"}),IF(O17=150,LOOKUP(N21,{"ABS","ZERO",0,75,82,90,99,112,127},{"FAIL","FAIL","FAIL","C","C+","B","B+","A","A+"}),IF(O17=100,LOOKUP(N21,{"ABS","ZERO",0,50,55,60,66,75,85},{"FAIL","FAIL","FAIL","C","C+","B","B+","A","A+"}),IF(O17=50,LOOKUP(N21,{"ABS","ZERO",0,25,27,30,33,37,42},{"FAIL","FAIL","FAIL","C","C+","B","B+","A","A+"})))))))</f>
        <v/>
      </c>
      <c r="Q20" s="210"/>
      <c r="R20" s="53"/>
      <c r="S20" s="284"/>
      <c r="T20" s="285"/>
      <c r="U20" s="223"/>
      <c r="V20" s="284"/>
      <c r="W20" s="285"/>
      <c r="X20" s="223"/>
      <c r="Y20" s="103"/>
      <c r="Z20" s="88"/>
      <c r="AA20" s="88"/>
    </row>
    <row r="21" spans="1:103" s="1" customFormat="1" ht="18.95" customHeight="1" thickBot="1">
      <c r="A21" s="51"/>
      <c r="B21" s="157"/>
      <c r="C21" s="158"/>
      <c r="D21" s="157"/>
      <c r="E21" s="158"/>
      <c r="F21" s="157"/>
      <c r="G21" s="158"/>
      <c r="H21" s="157"/>
      <c r="I21" s="158"/>
      <c r="J21" s="157"/>
      <c r="K21" s="158"/>
      <c r="L21" s="151" t="str">
        <f>IF(AND(B21&lt;&gt;"", H21&lt;&gt;"", J21&lt;&gt;"",OR(H21&lt;=I17,H21="ABS"),OR(J21&lt;=K17,J21="ABS")),IF(AND(J21="ABS"),"ABS",IF(SUM(H21:J21)=0,"ZERO",SUM(H21,J21))),"")</f>
        <v/>
      </c>
      <c r="M21" s="151"/>
      <c r="N21" s="286" t="str">
        <f>IF(AND(A21&lt;&gt;"",B21&lt;&gt;"",D21&lt;&gt;"", F21&lt;&gt;"", H21&lt;&gt;"", J21&lt;&gt;"",S21="",R21="OK", V21="",OR(D21&lt;=E17,D21="ABS"),OR(F21&lt;=G17,F21="ABS"),OR(H21&lt;=I17,H21="ABS"),OR(J21&lt;=K17,J21="ABS")),IF(AND(OR(D21=0,D21="ABS"),OR(F21=0,F21="ABS"),OR(L21=0,L21="ABS"),D21="ABS",F21="ABS",L21="ABS"),"ABS",IF(AND(SUM(D21:F21)=0,OR(L21="ZERO",L21="ABS")),"ZERO",IF(L21="ABS",SUM(D21,F21),SUM(D21,F21,H21,J21)))),"")</f>
        <v/>
      </c>
      <c r="O21" s="153"/>
      <c r="P21" s="131" t="str">
        <f>IF(N21="","",IF(O17=250,LOOKUP(N21,{"ABS","ZERO",0,125,137,150,165,187,212},{"FAIL","FAIL","FAIL","C","C+","B","B+","A","A+"}),IF(O17=200,LOOKUP(N21,{"ABS","ZERO",0,100,110,120,132,150,170},{"FAIL","FAIL","FAIL","C","C+","B","B+","A","A+"}),IF(O17=150,LOOKUP(N21,{"ABS","ZERO",0,75,82,90,99,112,127},{"FAIL","FAIL","FAIL","C","C+","B","B+","A","A+"}),IF(O17=100,LOOKUP(N21,{"ABS","ZERO",0,50,55,60,66,75,85},{"FAIL","FAIL","FAIL","C","C+","B","B+","A","A+"}),IF(O17=50,LOOKUP(N21,{"ABS","ZERO",0,25,27,30,33,37,42},{"FAIL","FAIL","FAIL","C","C+","B","B+","A","A+"})))))))</f>
        <v/>
      </c>
      <c r="Q21" s="210"/>
      <c r="R21" s="66" t="str">
        <f>IF(A21&lt;&gt;"",IF(CX21="SEQUENCE CORRECT",IF(OR(T(AB21)="OK",T(Z21)="oKK",T(Y21)="oKK",T(AA21)="oKK",T(AC21)="oOk",T(AD21)="Okk",AE21="ok"),"OK","FORMAT INCORRECT"),"SEQUENCE INCORRECT"),"")</f>
        <v/>
      </c>
      <c r="S21" s="168" t="str">
        <f>IF(AND(A21&lt;&gt;"",B21&lt;&gt;""),IF(OR(D21&lt;&gt;"ABS"),IF(OR(AND(D21&lt;ROUNDDOWN((0.7*E17),0),D21&lt;&gt;0),D21&gt;E17,D21=""),"Attendance Marks incorrect",""),""),"")</f>
        <v/>
      </c>
      <c r="T21" s="168"/>
      <c r="U21" s="169"/>
      <c r="V21" s="167" t="str">
        <f>IF(OR(AND(OR(F21&lt;=G17, F21=0, F21="ABS"),OR(H21&lt;=I17, H21=0, H21="ABS"),OR(J21&lt;=K17, J21=0,J21="ABS"))),IF(OR(AND(A21="",B21="",D21="",F21="",H21="",J21=""),AND(A21&lt;&gt;"",B21&lt;&gt;"",D21&lt;&gt;"",F21&lt;&gt;"",H21&lt;&gt;"",J21&lt;&gt;"", AG21="OK")),"","Given Marks or Format is incorrect"),"Given Marks or Format is incorrect")</f>
        <v/>
      </c>
      <c r="W21" s="168"/>
      <c r="X21" s="169"/>
      <c r="Y21" s="109" t="b">
        <f>IF(AND(EXACT(LEFT(B21,3),LEFT(G10,3)),MID(B21,4,1)="-",ISNUMBER(INT(MID(B21,5,1))),ISNUMBER(INT(MID(B21,6,1))),MID(B21,5,2)&lt;&gt;"00",MID(B21,5,2)&lt;&gt;MID(G10,2,2),EXACT(MID(B21,7,4),RIGHT(G10,4)),ISNUMBER(INT(MID(B21,11,1))),ISNUMBER(INT(MID(B21,12,1))),MID(B21,11,2)&lt;&gt;"00",OR(ISNUMBER(INT(MID(B21,11,3))),MID(B21,13,1)=""),OR(AND(ISNUMBER(INT(MID(B21,11,3))),MID(B21,11,1)&lt;&gt;"0",MID(B21,14,1)=""),AND((ISNUMBER(INT(MID(B21,11,2)))),MID(B21,13,1)=""))),"oKK")</f>
        <v>0</v>
      </c>
      <c r="Z21" s="1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1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12" t="b">
        <f>IF(AND( EXACT(LEFT(B21,LEN(G8)), G8),ISNUMBER(INT(MID(B21,(LEN(G8)+1),1))),ISNUMBER(INT(MID(B21,(LEN(G8)+2),1))), MID(B21,(LEN(G8)+1),2)&lt;&gt;"00",OR(ISNUMBER(INT(MID(B21,(LEN(G8)+3),1))),MID(B21,(LEN(G8)+3),1)=""),  OR(AND(ISNUMBER(INT(MID(B21,(LEN(G8)+1),3))),MID(B21,(LEN(G8)+1),1)&lt;&gt;"0", MID(B21,(LEN(G8)+4),1)=""),AND((ISNUMBER(INT(MID(B21,(LEN(G8)+1),2)))),MID(B21,(LEN(G8)+3),1)=""))),"OK")</f>
        <v>0</v>
      </c>
      <c r="AC21" s="1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14" t="b">
        <f>IF(AND(EXACT(LEFT(B21,3),LEFT(G8,3)),MID(B21,4,1)="-",ISNUMBER(INT(MID(B21,5,1))),ISNUMBER(INT(MID(B21,6,1))),MID(B21,5,2)&lt;&gt;"00",MID(B21,5,2)&lt;&gt;MID(G8,2,2),EXACT(MID(B21,7,2),RIGHT(G8,2)),ISNUMBER(INT(MID(B21,9,1))),ISNUMBER(INT(MID(B21,10,1))),MID(B21,9,2)&lt;&gt;"00",OR(ISNUMBER(INT(MID(B21,9,3))),MID(B21,11,1)=""),OR(AND(ISNUMBER(INT(MID(B21,9,3))),MID(B21,9,1)&lt;&gt;"0",MID(B21,12,1)=""),AND((ISNUMBER(INT(MID(B21,9,2)))),MID(B21,11,1)=""))),"oKK")</f>
        <v>0</v>
      </c>
      <c r="AE21" s="15"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16" t="b">
        <f>IF(ISNUMBER(A21)&lt;&gt;"",AND(ISNUMBER(INT(MID(A21,1,3))),MID(A21,4,1)="",MID(A21,1,1)&lt;&gt;"0"))</f>
        <v>0</v>
      </c>
      <c r="AG21" s="16" t="str">
        <f>IF(AF21=TRUE,"OK","S# INCORRECT")</f>
        <v>S# INCORRECT</v>
      </c>
      <c r="BO21" s="55" t="str">
        <f t="shared" ref="BO21:BO27" si="1">RIGHT(B21,3)</f>
        <v/>
      </c>
      <c r="BP21" s="55" t="b">
        <f>ISNUMBER(INT((MID(BO21,1,1))))</f>
        <v>0</v>
      </c>
      <c r="BQ21" s="55" t="b">
        <f>ISNUMBER(INT((MID(BO21,2,1))))</f>
        <v>0</v>
      </c>
      <c r="BR21" s="55" t="b">
        <f>ISNUMBER(INT((MID(BO21,3,1))))</f>
        <v>0</v>
      </c>
      <c r="BS21" s="55" t="str">
        <f>IF(BP21=TRUE, MID(BO21,1,1),"")</f>
        <v/>
      </c>
      <c r="BT21" s="55" t="str">
        <f>IF(BQ21=TRUE, MID(BO21,2,1),"")</f>
        <v/>
      </c>
      <c r="BU21" s="55" t="str">
        <f>IF(BR21=TRUE, MID(BO21,3,1),"")</f>
        <v/>
      </c>
      <c r="BV21" s="55" t="str">
        <f>T(BS21)&amp;T(BT21)&amp;T(BU21)</f>
        <v/>
      </c>
      <c r="BW21" s="60" t="str">
        <f>IF(BV21="","",INT(TRIM(BV21)))</f>
        <v/>
      </c>
      <c r="BX21" s="61" t="str">
        <f>"OK"</f>
        <v>OK</v>
      </c>
      <c r="BY21" s="55" t="b">
        <f>BW21&gt;BW20</f>
        <v>0</v>
      </c>
      <c r="BZ21" s="62" t="str">
        <f t="shared" ref="BZ21:BZ27" si="2">LEFT(B21,6)</f>
        <v/>
      </c>
      <c r="CA21" s="55" t="b">
        <f>ISNUMBER(INT((MID(BZ21,1,1))))</f>
        <v>0</v>
      </c>
      <c r="CB21" s="55" t="b">
        <f>ISNUMBER(INT((MID(BZ21,2,1))))</f>
        <v>0</v>
      </c>
      <c r="CC21" s="55" t="b">
        <f>ISNUMBER(INT((MID(BZ21,3,1))))</f>
        <v>0</v>
      </c>
      <c r="CD21" s="55" t="b">
        <f>ISNUMBER(INT((MID(BZ21,4,1))))</f>
        <v>0</v>
      </c>
      <c r="CE21" s="55" t="b">
        <f>ISNUMBER(INT((MID(BZ21,5,1))))</f>
        <v>0</v>
      </c>
      <c r="CF21" s="55" t="b">
        <f>ISNUMBER(INT((MID(BZ21,6,1))))</f>
        <v>0</v>
      </c>
      <c r="CG21" s="55" t="str">
        <f>IF(CA21=TRUE, MID(BZ21,1,1),"")</f>
        <v/>
      </c>
      <c r="CH21" s="55" t="str">
        <f>IF(CB21=TRUE, MID(BZ21,2,1),"")</f>
        <v/>
      </c>
      <c r="CI21" s="55" t="str">
        <f>IF(CC21=TRUE, MID(BZ21,3,1),"")</f>
        <v/>
      </c>
      <c r="CJ21" s="55" t="str">
        <f>IF(CD21=TRUE, MID(BZ21,4,1),"")</f>
        <v/>
      </c>
      <c r="CK21" s="55" t="str">
        <f>IF(CE21=TRUE, MID(BZ21,5,1),"")</f>
        <v/>
      </c>
      <c r="CL21" s="55" t="str">
        <f>IF(CF21=TRUE, MID(BZ21,6,1),"")</f>
        <v/>
      </c>
      <c r="CM21" s="62" t="str">
        <f>TRIM(T(CG21)&amp;T(CH21)&amp;T(CI21))</f>
        <v/>
      </c>
      <c r="CN21" s="62" t="str">
        <f>TRIM(T(CJ21)&amp;T(CK21)&amp;T(CL21))</f>
        <v/>
      </c>
      <c r="CO21" s="63" t="str">
        <f>IF(OR(MID(BZ21,3,1)="-",MID(BZ21,4,1)="-"),T(CM21),"NO")</f>
        <v>NO</v>
      </c>
      <c r="CP21" s="63" t="str">
        <f>IF(OR(MID(BZ21,3,1)="-",MID(BZ21,4,1)="-"),T(CN21),"NO")</f>
        <v>NO</v>
      </c>
      <c r="CQ21" s="61" t="str">
        <f>IF(AND(CO21&lt;&gt;"NO", CP21&lt;&gt;"NO"),IF(CP21&lt;CO21,"OK","INCORRECT"),"NO")</f>
        <v>NO</v>
      </c>
      <c r="CR21" s="61" t="str">
        <f>IF(CQ21="NO", "NO","OK")</f>
        <v>NO</v>
      </c>
      <c r="CS21" s="63" t="str">
        <f>IF(CQ21="INCORRECT", "INCORRECT","OK")</f>
        <v>OK</v>
      </c>
      <c r="CT21" s="55"/>
      <c r="CU21" s="55"/>
      <c r="CV21" s="55"/>
      <c r="CW21" s="55"/>
      <c r="CX21" s="62" t="str">
        <f>IF(CS21="OK", "SEQUENCE CORRECT", "SEQUENCE INCORRECT")</f>
        <v>SEQUENCE CORRECT</v>
      </c>
      <c r="CY21" s="64" t="str">
        <f>"0"</f>
        <v>0</v>
      </c>
    </row>
    <row r="22" spans="1:103" s="1" customFormat="1" ht="18.95" customHeight="1" thickBot="1">
      <c r="A22" s="51"/>
      <c r="B22" s="157"/>
      <c r="C22" s="158"/>
      <c r="D22" s="157"/>
      <c r="E22" s="158"/>
      <c r="F22" s="157"/>
      <c r="G22" s="158"/>
      <c r="H22" s="157"/>
      <c r="I22" s="158"/>
      <c r="J22" s="157"/>
      <c r="K22" s="158"/>
      <c r="L22" s="151" t="str">
        <f>IF(AND(B22&lt;&gt;"", H22&lt;&gt;"", J22&lt;&gt;"",OR(H22&lt;=I17,H22="ABS"),OR(J22&lt;=K17,J22="ABS")),IF(AND(J22="ABS"),"ABS",IF(SUM(H22:J22)=0,"ZERO",SUM(H22,J22))),"")</f>
        <v/>
      </c>
      <c r="M22" s="151"/>
      <c r="N22" s="152" t="str">
        <f>IF(AND(A22&lt;&gt;"",B22&lt;&gt;"",D22&lt;&gt;"", F22&lt;&gt;"", H22&lt;&gt;"", J22&lt;&gt;"",S22="",R22="OK", V22="",OR(D22&lt;=E17,D22="ABS"),OR(F22&lt;=G17,F22="ABS"),OR(H22&lt;=I17,H22="ABS"),OR(J22&lt;=K17,J22="ABS")),IF(AND(OR(D22=0,D22="ABS"),OR(F22=0,F22="ABS"),OR(L22=0,L22="ABS"),D22="ABS",F22="ABS",L22="ABS"),"ABS",IF(AND(SUM(D22:F22)=0,OR(L22="ZERO",L22="ABS")),"ZERO",IF(L22="ABS",SUM(D22,F22),SUM(D22,F22,H22,J22)))),"")</f>
        <v/>
      </c>
      <c r="O22" s="153"/>
      <c r="P22" s="131" t="str">
        <f>IF(N22="","",IF(O17=250,LOOKUP(N22,{"ABS","ZERO",0,125,137,150,165,187,212},{"FAIL","FAIL","FAIL","C","C+","B","B+","A","A+"}),IF(O17=200,LOOKUP(N22,{"ABS","ZERO",0,100,110,120,132,150,170},{"FAIL","FAIL","FAIL","C","C+","B","B+","A","A+"}),IF(O17=150,LOOKUP(N22,{"ABS","ZERO",0,75,82,90,99,112,127},{"FAIL","FAIL","FAIL","C","C+","B","B+","A","A+"}),IF(O17=100,LOOKUP(N22,{"ABS","ZERO",0,50,55,60,66,75,85},{"FAIL","FAIL","FAIL","C","C+","B","B+","A","A+"}),IF(O17=50,LOOKUP(N22,{"ABS","ZERO",0,25,27,30,33,37,42},{"FAIL","FAIL","FAIL","C","C+","B","B+","A","A+"})))))))</f>
        <v/>
      </c>
      <c r="Q22" s="210"/>
      <c r="R22" s="66" t="str">
        <f t="shared" ref="R22:R40" si="3">IF(A22&lt;&gt;"",IF(CX22="SEQUENCE CORRECT",IF(OR(T(AB22)="OK",T(Z22)="oKK",T(Y22)="oKK",T(AA22)="oKK",T(AC22)="oOk",T(AD22)="Okk",AE22="ok"),"OK","FORMAT INCORRECT"),"SEQUENCE INCORRECT"),"")</f>
        <v/>
      </c>
      <c r="S22" s="149" t="str">
        <f>IF(AND(A22&lt;&gt;"",B22&lt;&gt;""),IF(OR(D22&lt;&gt;"ABS"),IF(OR(AND(D22&lt;ROUNDDOWN((0.7*E17),0),D22&lt;&gt;0),D22&gt;E17,D22=""),"Attendance Marks incorrect",""),""),"")</f>
        <v/>
      </c>
      <c r="T22" s="149"/>
      <c r="U22" s="150"/>
      <c r="V22" s="148" t="str">
        <f>IF(OR(AND(OR(F22&lt;=G17, F22=0, F22="ABS"),OR(H22&lt;=I17, H22=0, H22="ABS"),OR(J22&lt;=K17, J22=0,J22="ABS"))),IF(OR(AND(A22="",B22="",D22="",F22="",H22="",J22=""),AND(A22&lt;&gt;"",B22&lt;&gt;"",D22&lt;&gt;"",F22&lt;&gt;"",H22&lt;&gt;"",J22&lt;&gt;"", AG22="OK")),"","Given Marks or Format is incorrect"),"Given Marks or Format is incorrect")</f>
        <v/>
      </c>
      <c r="W22" s="149"/>
      <c r="X22" s="150"/>
      <c r="Y22" s="109" t="b">
        <f>IF(AND(EXACT(LEFT(B22,3),LEFT(G10,3)),MID(B22,4,1)="-",ISNUMBER(INT(MID(B22,5,1))),ISNUMBER(INT(MID(B22,6,1))),MID(B22,5,2)&lt;&gt;"00",MID(B22,5,2)&lt;&gt;MID(G10,2,2),EXACT(MID(B22,7,4),RIGHT(G10,4)),ISNUMBER(INT(MID(B22,11,1))),ISNUMBER(INT(MID(B22,12,1))),MID(B22,11,2)&lt;&gt;"00",OR(ISNUMBER(INT(MID(B22,11,3))),MID(B22,13,1)=""),OR(AND(ISNUMBER(INT(MID(B22,11,3))),MID(B22,11,1)&lt;&gt;"0",MID(B22,14,1)=""),AND((ISNUMBER(INT(MID(B22,11,2)))),MID(B22,13,1)=""))),"oKK")</f>
        <v>0</v>
      </c>
      <c r="Z22" s="1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1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12" t="b">
        <f>IF(AND( EXACT(LEFT(B22,LEN(G8)), G8),ISNUMBER(INT(MID(B22,(LEN(G8)+1),1))),ISNUMBER(INT(MID(B22,(LEN(G8)+2),1))), MID(B22,(LEN(G8)+1),2)&lt;&gt;"00",OR(ISNUMBER(INT(MID(B22,(LEN(G8)+3),1))),MID(B22,(LEN(G8)+3),1)=""),  OR(AND(ISNUMBER(INT(MID(B22,(LEN(G8)+1),3))),MID(B22,(LEN(G8)+1),1)&lt;&gt;"0", MID(B22,(LEN(G8)+4),1)=""),AND((ISNUMBER(INT(MID(B22,(LEN(G8)+1),2)))),MID(B22,(LEN(G8)+3),1)=""))),"OK")</f>
        <v>0</v>
      </c>
      <c r="AC22" s="1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14" t="b">
        <f>IF(AND(EXACT(LEFT(B22,3),LEFT(G8,3)),MID(B22,4,1)="-",ISNUMBER(INT(MID(B22,5,1))),ISNUMBER(INT(MID(B22,6,1))),MID(B22,5,2)&lt;&gt;"00",MID(B22,5,2)&lt;&gt;MID(G8,2,2),EXACT(MID(B22,7,2),RIGHT(G8,2)),ISNUMBER(INT(MID(B22,9,1))),ISNUMBER(INT(MID(B22,10,1))),MID(B22,9,2)&lt;&gt;"00",OR(ISNUMBER(INT(MID(B22,9,3))),MID(B22,11,1)=""),OR(AND(ISNUMBER(INT(MID(B22,9,3))),MID(B22,9,1)&lt;&gt;"0",MID(B22,12,1)=""),AND((ISNUMBER(INT(MID(B22,9,2)))),MID(B22,11,1)=""))),"oKK")</f>
        <v>0</v>
      </c>
      <c r="AE22" s="15"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16" t="b">
        <f t="shared" ref="AF22:AF40" si="4">IF(AND(ISNUMBER(A21)&lt;&gt;"",ISNUMBER(A22)&lt;&gt;""),IF(AND(ISNUMBER(A22),ISNUMBER(A21)),IF(A22-A21=1,AND(ISNUMBER(INT(MID(A22,1,3))),MID(A22,4,1)="",MID(A22,1,1)&lt;&gt;"0"))))</f>
        <v>0</v>
      </c>
      <c r="AG22" s="16" t="str">
        <f t="shared" ref="AG22:AG40" si="5">IF(AF22=TRUE,"OK","S# INCORRECT")</f>
        <v>S# INCORRECT</v>
      </c>
      <c r="BO22" s="55" t="str">
        <f t="shared" si="1"/>
        <v/>
      </c>
      <c r="BP22" s="55" t="b">
        <f t="shared" ref="BP22:BP40" si="6">ISNUMBER(INT((MID(BO22,1,1))))</f>
        <v>0</v>
      </c>
      <c r="BQ22" s="55" t="b">
        <f t="shared" ref="BQ22:BQ40" si="7">ISNUMBER(INT((MID(BO22,2,1))))</f>
        <v>0</v>
      </c>
      <c r="BR22" s="55" t="b">
        <f t="shared" ref="BR22:BR40" si="8">ISNUMBER(INT((MID(BO22,3,1))))</f>
        <v>0</v>
      </c>
      <c r="BS22" s="55" t="str">
        <f t="shared" ref="BS22:BS40" si="9">IF(BP22=TRUE, MID(BO22,1,1),"")</f>
        <v/>
      </c>
      <c r="BT22" s="55" t="str">
        <f t="shared" ref="BT22:BT40" si="10">IF(BQ22=TRUE, MID(BO22,2,1),"")</f>
        <v/>
      </c>
      <c r="BU22" s="55" t="str">
        <f t="shared" ref="BU22:BU40" si="11">IF(BR22=TRUE, MID(BO22,3,1),"")</f>
        <v/>
      </c>
      <c r="BV22" s="55" t="str">
        <f t="shared" ref="BV22:BV40" si="12">T(BS22)&amp;T(BT22)&amp;T(BU22)</f>
        <v/>
      </c>
      <c r="BW22" s="60" t="str">
        <f t="shared" ref="BW22:BW40" si="13">IF(BV22="","",INT(TRIM(BV22)))</f>
        <v/>
      </c>
      <c r="BX22" s="61" t="str">
        <f>IF(BW22&gt;BW21,"OK","INCORRECT")</f>
        <v>INCORRECT</v>
      </c>
      <c r="BY22" s="55" t="b">
        <f>BW22&gt;BW21</f>
        <v>0</v>
      </c>
      <c r="BZ22" s="62" t="str">
        <f t="shared" si="2"/>
        <v/>
      </c>
      <c r="CA22" s="55" t="b">
        <f t="shared" ref="CA22:CA40" si="14">ISNUMBER(INT((MID(BZ22,1,1))))</f>
        <v>0</v>
      </c>
      <c r="CB22" s="55" t="b">
        <f t="shared" ref="CB22:CB40" si="15">ISNUMBER(INT((MID(BZ22,2,1))))</f>
        <v>0</v>
      </c>
      <c r="CC22" s="55" t="b">
        <f t="shared" ref="CC22:CC40" si="16">ISNUMBER(INT((MID(BZ22,3,1))))</f>
        <v>0</v>
      </c>
      <c r="CD22" s="55" t="b">
        <f t="shared" ref="CD22:CD40" si="17">ISNUMBER(INT((MID(BZ22,4,1))))</f>
        <v>0</v>
      </c>
      <c r="CE22" s="55" t="b">
        <f t="shared" ref="CE22:CE40" si="18">ISNUMBER(INT((MID(BZ22,5,1))))</f>
        <v>0</v>
      </c>
      <c r="CF22" s="55" t="b">
        <f t="shared" ref="CF22:CF40" si="19">ISNUMBER(INT((MID(BZ22,6,1))))</f>
        <v>0</v>
      </c>
      <c r="CG22" s="55" t="str">
        <f t="shared" ref="CG22:CG40" si="20">IF(CA22=TRUE, MID(BZ22,1,1),"")</f>
        <v/>
      </c>
      <c r="CH22" s="55" t="str">
        <f t="shared" ref="CH22:CH40" si="21">IF(CB22=TRUE, MID(BZ22,2,1),"")</f>
        <v/>
      </c>
      <c r="CI22" s="55" t="str">
        <f t="shared" ref="CI22:CI40" si="22">IF(CC22=TRUE, MID(BZ22,3,1),"")</f>
        <v/>
      </c>
      <c r="CJ22" s="55" t="str">
        <f t="shared" ref="CJ22:CJ40" si="23">IF(CD22=TRUE, MID(BZ22,4,1),"")</f>
        <v/>
      </c>
      <c r="CK22" s="55" t="str">
        <f t="shared" ref="CK22:CK40" si="24">IF(CE22=TRUE, MID(BZ22,5,1),"")</f>
        <v/>
      </c>
      <c r="CL22" s="55" t="str">
        <f t="shared" ref="CL22:CL40" si="25">IF(CF22=TRUE, MID(BZ22,6,1),"")</f>
        <v/>
      </c>
      <c r="CM22" s="62" t="str">
        <f t="shared" ref="CM22:CM40" si="26">TRIM(T(CG22)&amp;T(CH22)&amp;T(CI22))</f>
        <v/>
      </c>
      <c r="CN22" s="62" t="str">
        <f t="shared" ref="CN22:CN40" si="27">TRIM(T(CJ22)&amp;T(CK22)&amp;T(CL22))</f>
        <v/>
      </c>
      <c r="CO22" s="63" t="str">
        <f t="shared" ref="CO22:CO40" si="28">IF(OR(MID(BZ22,3,1)="-",MID(BZ22,4,1)="-"),T(CM22),"NO")</f>
        <v>NO</v>
      </c>
      <c r="CP22" s="63" t="str">
        <f t="shared" ref="CP22:CP40" si="29">IF(OR(MID(BZ22,3,1)="-",MID(BZ22,4,1)="-"),T(CN22),"NO")</f>
        <v>NO</v>
      </c>
      <c r="CQ22" s="61" t="str">
        <f>IF(AND(CO22&lt;&gt;"NO", CP22&lt;&gt;"NO"),IF(CP22&lt;CO22,"OK","INCORRECT"),"NO")</f>
        <v>NO</v>
      </c>
      <c r="CR22" s="61" t="str">
        <f>IF(AND(CO22&lt;&gt;"NO", CP22&lt;&gt;"NO"),IF(CP22&lt;=CP21,"OK","INCORRECT"),"NO")</f>
        <v>NO</v>
      </c>
      <c r="CS22" s="63" t="str">
        <f>IF(OR(AND(OR(AND(CQ22="NO",CR22="NO"),AND(CQ22="OK", CR22="OK")),AND(CQ21="NO", CR21="NO")),AND(AND(CQ22="OK",CR22="OK",OR(AND(CQ21="NO", CR21="NO"),AND(CQ21="OK", CR21="OK"))))),"OK","INCORRECT")</f>
        <v>OK</v>
      </c>
      <c r="CT22" s="55" t="b">
        <f>IF(CS22="OK",IF(AND(CO21="NO",CO22="NO"),BW22&gt;BW21))</f>
        <v>0</v>
      </c>
      <c r="CU22" s="55" t="b">
        <f>IF(CS22="OK",AND(CQ22="OK",CR22="OK",CQ21="NO",CR21="NO"))</f>
        <v>0</v>
      </c>
      <c r="CV22" s="55" t="b">
        <f>IF(CS22="OK",IF(AND(EXACT(CN21,CN22)),BW22&gt;BW21))</f>
        <v>0</v>
      </c>
      <c r="CW22" s="55" t="b">
        <f>IF(CS22="OK",CP22&lt;CP21)</f>
        <v>0</v>
      </c>
      <c r="CX22" s="62" t="str">
        <f>IF(AND(CT22=FALSE,CU22=FALSE,CV22=FALSE,CW22=FALSE),"SEQUENCE INCORRECT","SEQUENCE CORRECT")</f>
        <v>SEQUENCE INCORRECT</v>
      </c>
      <c r="CY22" s="64">
        <f>COUNTIF(B21:B21,T(B22))</f>
        <v>1</v>
      </c>
    </row>
    <row r="23" spans="1:103" s="1" customFormat="1" ht="18.95" customHeight="1" thickBot="1">
      <c r="A23" s="51"/>
      <c r="B23" s="157"/>
      <c r="C23" s="158"/>
      <c r="D23" s="157"/>
      <c r="E23" s="158"/>
      <c r="F23" s="157"/>
      <c r="G23" s="158"/>
      <c r="H23" s="157"/>
      <c r="I23" s="158"/>
      <c r="J23" s="157"/>
      <c r="K23" s="158"/>
      <c r="L23" s="151" t="str">
        <f>IF(AND(B23&lt;&gt;"", H23&lt;&gt;"", J23&lt;&gt;"",OR(H23&lt;=I17,H23="ABS"),OR(J23&lt;=K17,J23="ABS")),IF(AND(J23="ABS"),"ABS",IF(SUM(H23:J23)=0,"ZERO",SUM(H23,J23))),"")</f>
        <v/>
      </c>
      <c r="M23" s="151"/>
      <c r="N23" s="152" t="str">
        <f>IF(AND(A23&lt;&gt;"",B23&lt;&gt;"",D23&lt;&gt;"", F23&lt;&gt;"", H23&lt;&gt;"", J23&lt;&gt;"",S23="",R23="OK", V23="",OR(D23&lt;=E17,D23="ABS"),OR(F23&lt;=G17,F23="ABS"),OR(H23&lt;=I17,H23="ABS"),OR(J23&lt;=K17,J23="ABS")),IF(AND(OR(D23=0,D23="ABS"),OR(F23=0,F23="ABS"),OR(L23=0,L23="ABS"),D23="ABS",F23="ABS",L23="ABS"),"ABS",IF(AND(SUM(D23:F23)=0,OR(L23="ZERO",L23="ABS")),"ZERO",IF(L23="ABS",SUM(D23,F23),SUM(D23,F23,H23,J23)))),"")</f>
        <v/>
      </c>
      <c r="O23" s="153"/>
      <c r="P23" s="131" t="str">
        <f>IF(N23="","",IF(O17=250,LOOKUP(N23,{"ABS","ZERO",0,125,137,150,165,187,212},{"FAIL","FAIL","FAIL","C","C+","B","B+","A","A+"}),IF(O17=200,LOOKUP(N23,{"ABS","ZERO",0,100,110,120,132,150,170},{"FAIL","FAIL","FAIL","C","C+","B","B+","A","A+"}),IF(O17=150,LOOKUP(N23,{"ABS","ZERO",0,75,82,90,99,112,127},{"FAIL","FAIL","FAIL","C","C+","B","B+","A","A+"}),IF(O17=100,LOOKUP(N23,{"ABS","ZERO",0,50,55,60,66,75,85},{"FAIL","FAIL","FAIL","C","C+","B","B+","A","A+"}),IF(O17=50,LOOKUP(N23,{"ABS","ZERO",0,25,27,30,33,37,42},{"FAIL","FAIL","FAIL","C","C+","B","B+","A","A+"})))))))</f>
        <v/>
      </c>
      <c r="Q23" s="210"/>
      <c r="R23" s="66" t="str">
        <f t="shared" si="3"/>
        <v/>
      </c>
      <c r="S23" s="149" t="str">
        <f>IF(AND(A23&lt;&gt;"",B23&lt;&gt;""),IF(OR(D23&lt;&gt;"ABS"),IF(OR(AND(D23&lt;ROUNDDOWN((0.7*E17),0),D23&lt;&gt;0),D23&gt;E17,D23=""),"Attendance Marks incorrect",""),""),"")</f>
        <v/>
      </c>
      <c r="T23" s="149"/>
      <c r="U23" s="150"/>
      <c r="V23" s="148" t="str">
        <f>IF(OR(AND(OR(F23&lt;=G17, F23=0, F23="ABS"),OR(H23&lt;=I17, H23=0, H23="ABS"),OR(J23&lt;=K17, J23=0,J23="ABS"))),IF(OR(AND(A23="",B23="",D23="",F23="",H23="",J23=""),AND(A23&lt;&gt;"",B23&lt;&gt;"",D23&lt;&gt;"",F23&lt;&gt;"",H23&lt;&gt;"",J23&lt;&gt;"", AG23="OK")),"","Given Marks or Format is incorrect"),"Given Marks or Format is incorrect")</f>
        <v/>
      </c>
      <c r="W23" s="149"/>
      <c r="X23" s="150"/>
      <c r="Y23" s="109" t="b">
        <f>IF(AND(EXACT(LEFT(B23,3),LEFT(G10,3)),MID(B23,4,1)="-",ISNUMBER(INT(MID(B23,5,1))),ISNUMBER(INT(MID(B23,6,1))),MID(B23,5,2)&lt;&gt;"00",MID(B23,5,2)&lt;&gt;MID(G10,2,2),EXACT(MID(B23,7,4),RIGHT(G10,4)),ISNUMBER(INT(MID(B23,11,1))),ISNUMBER(INT(MID(B23,12,1))),MID(B23,11,2)&lt;&gt;"00",OR(ISNUMBER(INT(MID(B23,11,3))),MID(B23,13,1)=""),OR(AND(ISNUMBER(INT(MID(B23,11,3))),MID(B23,11,1)&lt;&gt;"0",MID(B23,14,1)=""),AND((ISNUMBER(INT(MID(B23,11,2)))),MID(B23,13,1)=""))),"oKK")</f>
        <v>0</v>
      </c>
      <c r="Z23" s="1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1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12" t="b">
        <f>IF(AND( EXACT(LEFT(B23,LEN(G8)), G8),ISNUMBER(INT(MID(B23,(LEN(G8)+1),1))),ISNUMBER(INT(MID(B23,(LEN(G8)+2),1))), MID(B23,(LEN(G8)+1),2)&lt;&gt;"00",OR(ISNUMBER(INT(MID(B23,(LEN(G8)+3),1))),MID(B23,(LEN(G8)+3),1)=""),  OR(AND(ISNUMBER(INT(MID(B23,(LEN(G8)+1),3))),MID(B23,(LEN(G8)+1),1)&lt;&gt;"0", MID(B23,(LEN(G8)+4),1)=""),AND((ISNUMBER(INT(MID(B23,(LEN(G8)+1),2)))),MID(B23,(LEN(G8)+3),1)=""))),"OK")</f>
        <v>0</v>
      </c>
      <c r="AC23" s="1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14" t="b">
        <f>IF(AND(EXACT(LEFT(B23,3),LEFT(G8,3)),MID(B23,4,1)="-",ISNUMBER(INT(MID(B23,5,1))),ISNUMBER(INT(MID(B23,6,1))),MID(B23,5,2)&lt;&gt;"00",MID(B23,5,2)&lt;&gt;MID(G8,2,2),EXACT(MID(B23,7,2),RIGHT(G8,2)),ISNUMBER(INT(MID(B23,9,1))),ISNUMBER(INT(MID(B23,10,1))),MID(B23,9,2)&lt;&gt;"00",OR(ISNUMBER(INT(MID(B23,9,3))),MID(B23,11,1)=""),OR(AND(ISNUMBER(INT(MID(B23,9,3))),MID(B23,9,1)&lt;&gt;"0",MID(B23,12,1)=""),AND((ISNUMBER(INT(MID(B23,9,2)))),MID(B23,11,1)=""))),"oKK")</f>
        <v>0</v>
      </c>
      <c r="AE23" s="15"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16" t="b">
        <f t="shared" si="4"/>
        <v>0</v>
      </c>
      <c r="AG23" s="16" t="str">
        <f t="shared" si="5"/>
        <v>S# INCORRECT</v>
      </c>
      <c r="BO23" s="55" t="str">
        <f t="shared" si="1"/>
        <v/>
      </c>
      <c r="BP23" s="55" t="b">
        <f t="shared" si="6"/>
        <v>0</v>
      </c>
      <c r="BQ23" s="55" t="b">
        <f t="shared" si="7"/>
        <v>0</v>
      </c>
      <c r="BR23" s="55" t="b">
        <f t="shared" si="8"/>
        <v>0</v>
      </c>
      <c r="BS23" s="55" t="str">
        <f t="shared" si="9"/>
        <v/>
      </c>
      <c r="BT23" s="55" t="str">
        <f t="shared" si="10"/>
        <v/>
      </c>
      <c r="BU23" s="55" t="str">
        <f t="shared" si="11"/>
        <v/>
      </c>
      <c r="BV23" s="55" t="str">
        <f t="shared" si="12"/>
        <v/>
      </c>
      <c r="BW23" s="60" t="str">
        <f t="shared" si="13"/>
        <v/>
      </c>
      <c r="BX23" s="61" t="str">
        <f t="shared" ref="BX23:BX40" si="30">IF(BW23&gt;BW22,"OK","INCORRECT")</f>
        <v>INCORRECT</v>
      </c>
      <c r="BY23" s="55" t="b">
        <f t="shared" ref="BY23:BY40" si="31">BW23&gt;BW22</f>
        <v>0</v>
      </c>
      <c r="BZ23" s="62" t="str">
        <f t="shared" si="2"/>
        <v/>
      </c>
      <c r="CA23" s="55" t="b">
        <f t="shared" si="14"/>
        <v>0</v>
      </c>
      <c r="CB23" s="55" t="b">
        <f t="shared" si="15"/>
        <v>0</v>
      </c>
      <c r="CC23" s="55" t="b">
        <f t="shared" si="16"/>
        <v>0</v>
      </c>
      <c r="CD23" s="55" t="b">
        <f t="shared" si="17"/>
        <v>0</v>
      </c>
      <c r="CE23" s="55" t="b">
        <f t="shared" si="18"/>
        <v>0</v>
      </c>
      <c r="CF23" s="55" t="b">
        <f t="shared" si="19"/>
        <v>0</v>
      </c>
      <c r="CG23" s="55" t="str">
        <f t="shared" si="20"/>
        <v/>
      </c>
      <c r="CH23" s="55" t="str">
        <f t="shared" si="21"/>
        <v/>
      </c>
      <c r="CI23" s="55" t="str">
        <f t="shared" si="22"/>
        <v/>
      </c>
      <c r="CJ23" s="55" t="str">
        <f t="shared" si="23"/>
        <v/>
      </c>
      <c r="CK23" s="55" t="str">
        <f t="shared" si="24"/>
        <v/>
      </c>
      <c r="CL23" s="55" t="str">
        <f t="shared" si="25"/>
        <v/>
      </c>
      <c r="CM23" s="62" t="str">
        <f t="shared" si="26"/>
        <v/>
      </c>
      <c r="CN23" s="62" t="str">
        <f t="shared" si="27"/>
        <v/>
      </c>
      <c r="CO23" s="63" t="str">
        <f t="shared" si="28"/>
        <v>NO</v>
      </c>
      <c r="CP23" s="63" t="str">
        <f t="shared" si="29"/>
        <v>NO</v>
      </c>
      <c r="CQ23" s="61" t="str">
        <f t="shared" ref="CQ23:CQ40" si="32">IF(AND(CO23&lt;&gt;"NO", CP23&lt;&gt;"NO"),IF(CP23&lt;CO23,"OK","INCORRECT"),"NO")</f>
        <v>NO</v>
      </c>
      <c r="CR23" s="61" t="str">
        <f t="shared" ref="CR23:CR40" si="33">IF(AND(CO23&lt;&gt;"NO", CP23&lt;&gt;"NO"),IF(CP23&lt;=CP22,"OK","INCORRECT"),"NO")</f>
        <v>NO</v>
      </c>
      <c r="CS23" s="63" t="str">
        <f t="shared" ref="CS23:CS40" si="34">IF(OR(AND(OR(AND(CQ23="NO",CR23="NO"),AND(CQ23="OK", CR23="OK")),AND(CQ22="NO", CR22="NO")),AND(AND(CQ23="OK",CR23="OK",OR(AND(CQ22="NO", CR22="NO"),AND(CQ22="OK", CR22="OK"))))),"OK","INCORRECT")</f>
        <v>OK</v>
      </c>
      <c r="CT23" s="55" t="b">
        <f t="shared" ref="CT23:CT40" si="35">IF(CS23="OK",IF(AND(CO22="NO",CO23="NO"),BW23&gt;BW22))</f>
        <v>0</v>
      </c>
      <c r="CU23" s="55" t="b">
        <f t="shared" ref="CU23:CU40" si="36">IF(CS23="OK",AND(CQ23="OK",CR23="OK",CQ22="NO",CR22="NO"))</f>
        <v>0</v>
      </c>
      <c r="CV23" s="55" t="b">
        <f t="shared" ref="CV23:CV40" si="37">IF(CS23="OK",IF(AND(EXACT(CN22,CN23)),BW23&gt;BW22))</f>
        <v>0</v>
      </c>
      <c r="CW23" s="55" t="b">
        <f t="shared" ref="CW23:CW40" si="38">IF(CS23="OK",CP23&lt;CP22)</f>
        <v>0</v>
      </c>
      <c r="CX23" s="62" t="str">
        <f t="shared" ref="CX23:CX40" si="39">IF(AND(CT23=FALSE,CU23=FALSE,CV23=FALSE,CW23=FALSE),"SEQUENCE INCORRECT","SEQUENCE CORRECT")</f>
        <v>SEQUENCE INCORRECT</v>
      </c>
      <c r="CY23" s="64">
        <f>COUNTIF(B21:B22,T(B23))</f>
        <v>2</v>
      </c>
    </row>
    <row r="24" spans="1:103" s="1" customFormat="1" ht="18.95" customHeight="1" thickBot="1">
      <c r="A24" s="51"/>
      <c r="B24" s="157"/>
      <c r="C24" s="158"/>
      <c r="D24" s="157"/>
      <c r="E24" s="158"/>
      <c r="F24" s="157"/>
      <c r="G24" s="158"/>
      <c r="H24" s="157"/>
      <c r="I24" s="158"/>
      <c r="J24" s="157"/>
      <c r="K24" s="158"/>
      <c r="L24" s="151" t="str">
        <f>IF(AND(B24&lt;&gt;"", H24&lt;&gt;"", J24&lt;&gt;"",OR(H24&lt;=I17,H24="ABS"),OR(J24&lt;=K17,J24="ABS")),IF(AND(J24="ABS"),"ABS",IF(SUM(H24:J24)=0,"ZERO",SUM(H24,J24))),"")</f>
        <v/>
      </c>
      <c r="M24" s="151"/>
      <c r="N24" s="152" t="str">
        <f>IF(AND(A24&lt;&gt;"",B24&lt;&gt;"",D24&lt;&gt;"", F24&lt;&gt;"", H24&lt;&gt;"", J24&lt;&gt;"",S24="",R24="OK",V24="",OR(D24&lt;=E17,D24="ABS"),OR(F24&lt;=G17,F24="ABS"),OR(H24&lt;=I17,H24="ABS"),OR(J24&lt;=K17,J24="ABS")),IF(AND(OR(D24=0,D24="ABS"),OR(F24=0,F24="ABS"),OR(L24=0,L24="ABS"),D24="ABS",F24="ABS",L24="ABS"),"ABS",IF(AND(SUM(D24:F24)=0,OR(L24="ZERO",L24="ABS")),"ZERO",IF(L24="ABS",SUM(D24,F24),SUM(D24,F24,H24,J24)))),"")</f>
        <v/>
      </c>
      <c r="O24" s="153"/>
      <c r="P24" s="131" t="str">
        <f>IF(N24="","",IF(O17=250,LOOKUP(N24,{"ABS","ZERO",0,125,137,150,165,187,212},{"FAIL","FAIL","FAIL","C","C+","B","B+","A","A+"}),IF(O17=200,LOOKUP(N24,{"ABS","ZERO",0,100,110,120,132,150,170},{"FAIL","FAIL","FAIL","C","C+","B","B+","A","A+"}),IF(O17=150,LOOKUP(N24,{"ABS","ZERO",0,75,82,90,99,112,127},{"FAIL","FAIL","FAIL","C","C+","B","B+","A","A+"}),IF(O17=100,LOOKUP(N24,{"ABS","ZERO",0,50,55,60,66,75,85},{"FAIL","FAIL","FAIL","C","C+","B","B+","A","A+"}),IF(O17=50,LOOKUP(N24,{"ABS","ZERO",0,25,27,30,33,37,42},{"FAIL","FAIL","FAIL","C","C+","B","B+","A","A+"})))))))</f>
        <v/>
      </c>
      <c r="Q24" s="210"/>
      <c r="R24" s="66" t="str">
        <f t="shared" si="3"/>
        <v/>
      </c>
      <c r="S24" s="149" t="str">
        <f>IF(AND(A24&lt;&gt;"",B24&lt;&gt;""),IF(OR(D24&lt;&gt;"ABS"),IF(OR(AND(D24&lt;ROUNDDOWN((0.7*E17),0),D24&lt;&gt;0),D24&gt;E17,D24=""),"Attendance Marks incorrect",""),""),"")</f>
        <v/>
      </c>
      <c r="T24" s="149"/>
      <c r="U24" s="150"/>
      <c r="V24" s="148" t="str">
        <f>IF(OR(AND(OR(F24&lt;=G17, F24=0, F24="ABS"),OR(H24&lt;=I17, H24=0, H24="ABS"),OR(J24&lt;=K17, J24=0,J24="ABS"))),IF(OR(AND(A24="",B24="",D24="",F24="",H24="",J24=""),AND(A24&lt;&gt;"",B24&lt;&gt;"",D24&lt;&gt;"",F24&lt;&gt;"",H24&lt;&gt;"",J24&lt;&gt;"", AG24="OK")),"","Given Marks or Format is incorrect"),"Given Marks or Format is incorrect")</f>
        <v/>
      </c>
      <c r="W24" s="149"/>
      <c r="X24" s="150"/>
      <c r="Y24" s="109" t="b">
        <f>IF(AND(EXACT(LEFT(B24,3),LEFT(G10,3)),MID(B24,4,1)="-",ISNUMBER(INT(MID(B24,5,1))),ISNUMBER(INT(MID(B24,6,1))),MID(B24,5,2)&lt;&gt;"00",MID(B24,5,2)&lt;&gt;MID(G10,2,2),EXACT(MID(B24,7,4),RIGHT(G10,4)),ISNUMBER(INT(MID(B24,11,1))),ISNUMBER(INT(MID(B24,12,1))),MID(B24,11,2)&lt;&gt;"00",OR(ISNUMBER(INT(MID(B24,11,3))),MID(B24,13,1)=""),OR(AND(ISNUMBER(INT(MID(B24,11,3))),MID(B24,11,1)&lt;&gt;"0",MID(B24,14,1)=""),AND((ISNUMBER(INT(MID(B24,11,2)))),MID(B24,13,1)=""))),"oKK")</f>
        <v>0</v>
      </c>
      <c r="Z24" s="1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1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12" t="b">
        <f>IF(AND( EXACT(LEFT(B24,LEN(G8)), G8),ISNUMBER(INT(MID(B24,(LEN(G8)+1),1))),ISNUMBER(INT(MID(B24,(LEN(G8)+2),1))), MID(B24,(LEN(G8)+1),2)&lt;&gt;"00",OR(ISNUMBER(INT(MID(B24,(LEN(G8)+3),1))),MID(B24,(LEN(G8)+3),1)=""),  OR(AND(ISNUMBER(INT(MID(B24,(LEN(G8)+1),3))),MID(B24,(LEN(G8)+1),1)&lt;&gt;"0", MID(B24,(LEN(G8)+4),1)=""),AND((ISNUMBER(INT(MID(B24,(LEN(G8)+1),2)))),MID(B24,(LEN(G8)+3),1)=""))),"OK")</f>
        <v>0</v>
      </c>
      <c r="AC24" s="1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14" t="b">
        <f>IF(AND(EXACT(LEFT(B24,3),LEFT(G8,3)),MID(B24,4,1)="-",ISNUMBER(INT(MID(B24,5,1))),ISNUMBER(INT(MID(B24,6,1))),MID(B24,5,2)&lt;&gt;"00",MID(B24,5,2)&lt;&gt;MID(G8,2,2),EXACT(MID(B24,7,2),RIGHT(G8,2)),ISNUMBER(INT(MID(B24,9,1))),ISNUMBER(INT(MID(B24,10,1))),MID(B24,9,2)&lt;&gt;"00",OR(ISNUMBER(INT(MID(B24,9,3))),MID(B24,11,1)=""),OR(AND(ISNUMBER(INT(MID(B24,9,3))),MID(B24,9,1)&lt;&gt;"0",MID(B24,12,1)=""),AND((ISNUMBER(INT(MID(B24,9,2)))),MID(B24,11,1)=""))),"oKK")</f>
        <v>0</v>
      </c>
      <c r="AE24" s="15"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16" t="b">
        <f t="shared" si="4"/>
        <v>0</v>
      </c>
      <c r="AG24" s="16" t="str">
        <f t="shared" si="5"/>
        <v>S# INCORRECT</v>
      </c>
      <c r="BO24" s="55" t="str">
        <f t="shared" si="1"/>
        <v/>
      </c>
      <c r="BP24" s="55" t="b">
        <f t="shared" si="6"/>
        <v>0</v>
      </c>
      <c r="BQ24" s="55" t="b">
        <f t="shared" si="7"/>
        <v>0</v>
      </c>
      <c r="BR24" s="55" t="b">
        <f t="shared" si="8"/>
        <v>0</v>
      </c>
      <c r="BS24" s="55" t="str">
        <f t="shared" si="9"/>
        <v/>
      </c>
      <c r="BT24" s="55" t="str">
        <f t="shared" si="10"/>
        <v/>
      </c>
      <c r="BU24" s="55" t="str">
        <f t="shared" si="11"/>
        <v/>
      </c>
      <c r="BV24" s="55" t="str">
        <f t="shared" si="12"/>
        <v/>
      </c>
      <c r="BW24" s="60" t="str">
        <f t="shared" si="13"/>
        <v/>
      </c>
      <c r="BX24" s="61" t="str">
        <f t="shared" si="30"/>
        <v>INCORRECT</v>
      </c>
      <c r="BY24" s="55" t="b">
        <f t="shared" si="31"/>
        <v>0</v>
      </c>
      <c r="BZ24" s="62" t="str">
        <f t="shared" si="2"/>
        <v/>
      </c>
      <c r="CA24" s="55" t="b">
        <f t="shared" si="14"/>
        <v>0</v>
      </c>
      <c r="CB24" s="55" t="b">
        <f t="shared" si="15"/>
        <v>0</v>
      </c>
      <c r="CC24" s="55" t="b">
        <f t="shared" si="16"/>
        <v>0</v>
      </c>
      <c r="CD24" s="55" t="b">
        <f t="shared" si="17"/>
        <v>0</v>
      </c>
      <c r="CE24" s="55" t="b">
        <f t="shared" si="18"/>
        <v>0</v>
      </c>
      <c r="CF24" s="55" t="b">
        <f t="shared" si="19"/>
        <v>0</v>
      </c>
      <c r="CG24" s="55" t="str">
        <f t="shared" si="20"/>
        <v/>
      </c>
      <c r="CH24" s="55" t="str">
        <f t="shared" si="21"/>
        <v/>
      </c>
      <c r="CI24" s="55" t="str">
        <f t="shared" si="22"/>
        <v/>
      </c>
      <c r="CJ24" s="55" t="str">
        <f t="shared" si="23"/>
        <v/>
      </c>
      <c r="CK24" s="55" t="str">
        <f t="shared" si="24"/>
        <v/>
      </c>
      <c r="CL24" s="55" t="str">
        <f t="shared" si="25"/>
        <v/>
      </c>
      <c r="CM24" s="62" t="str">
        <f t="shared" si="26"/>
        <v/>
      </c>
      <c r="CN24" s="62" t="str">
        <f t="shared" si="27"/>
        <v/>
      </c>
      <c r="CO24" s="63" t="str">
        <f t="shared" si="28"/>
        <v>NO</v>
      </c>
      <c r="CP24" s="63" t="str">
        <f t="shared" si="29"/>
        <v>NO</v>
      </c>
      <c r="CQ24" s="61" t="str">
        <f t="shared" si="32"/>
        <v>NO</v>
      </c>
      <c r="CR24" s="61" t="str">
        <f t="shared" si="33"/>
        <v>NO</v>
      </c>
      <c r="CS24" s="63" t="str">
        <f t="shared" si="34"/>
        <v>OK</v>
      </c>
      <c r="CT24" s="55" t="b">
        <f t="shared" si="35"/>
        <v>0</v>
      </c>
      <c r="CU24" s="55" t="b">
        <f t="shared" si="36"/>
        <v>0</v>
      </c>
      <c r="CV24" s="55" t="b">
        <f t="shared" si="37"/>
        <v>0</v>
      </c>
      <c r="CW24" s="55" t="b">
        <f t="shared" si="38"/>
        <v>0</v>
      </c>
      <c r="CX24" s="62" t="str">
        <f t="shared" si="39"/>
        <v>SEQUENCE INCORRECT</v>
      </c>
      <c r="CY24" s="64">
        <f>COUNTIF(B21:B23,T(B24))</f>
        <v>3</v>
      </c>
    </row>
    <row r="25" spans="1:103" s="1" customFormat="1" ht="18.95" customHeight="1" thickBot="1">
      <c r="A25" s="51"/>
      <c r="B25" s="157"/>
      <c r="C25" s="158"/>
      <c r="D25" s="157"/>
      <c r="E25" s="158"/>
      <c r="F25" s="157"/>
      <c r="G25" s="158"/>
      <c r="H25" s="157"/>
      <c r="I25" s="158"/>
      <c r="J25" s="157"/>
      <c r="K25" s="158"/>
      <c r="L25" s="151" t="str">
        <f>IF(AND(B25&lt;&gt;"", H25&lt;&gt;"", J25&lt;&gt;"",OR(H25&lt;=I17,H25="ABS"),OR(J25&lt;=K17,J25="ABS")),IF(AND(J25="ABS"),"ABS",IF(SUM(H25:J25)=0,"ZERO",SUM(H25,J25))),"")</f>
        <v/>
      </c>
      <c r="M25" s="151"/>
      <c r="N25" s="152" t="str">
        <f>IF(AND(A25&lt;&gt;"",B25&lt;&gt;"",D25&lt;&gt;"", F25&lt;&gt;"", H25&lt;&gt;"", J25&lt;&gt;"",S25="",R25="OK",V25="",OR(D25&lt;=E17,D25="ABS"),OR(F25&lt;=G17,F25="ABS"),OR(H25&lt;=I17,H25="ABS"),OR(J25&lt;=K17,J25="ABS")),IF(AND(OR(D25=0,D25="ABS"),OR(F25=0,F25="ABS"),OR(L25=0,L25="ABS"),D25="ABS",F25="ABS",L25="ABS"),"ABS",IF(AND(SUM(D25:F25)=0,OR(L25="ZERO",L25="ABS")),"ZERO",IF(L25="ABS",SUM(D25,F25),SUM(D25,F25,H25,J25)))),"")</f>
        <v/>
      </c>
      <c r="O25" s="153"/>
      <c r="P25" s="131" t="str">
        <f>IF(N25="","",IF(O17=250,LOOKUP(N25,{"ABS","ZERO",0,125,137,150,165,187,212},{"FAIL","FAIL","FAIL","C","C+","B","B+","A","A+"}),IF(O17=200,LOOKUP(N25,{"ABS","ZERO",0,100,110,120,132,150,170},{"FAIL","FAIL","FAIL","C","C+","B","B+","A","A+"}),IF(O17=150,LOOKUP(N25,{"ABS","ZERO",0,75,82,90,99,112,127},{"FAIL","FAIL","FAIL","C","C+","B","B+","A","A+"}),IF(O17=100,LOOKUP(N25,{"ABS","ZERO",0,50,55,60,66,75,85},{"FAIL","FAIL","FAIL","C","C+","B","B+","A","A+"}),IF(O17=50,LOOKUP(N25,{"ABS","ZERO",0,25,27,30,33,37,42},{"FAIL","FAIL","FAIL","C","C+","B","B+","A","A+"})))))))</f>
        <v/>
      </c>
      <c r="Q25" s="210"/>
      <c r="R25" s="66" t="str">
        <f t="shared" si="3"/>
        <v/>
      </c>
      <c r="S25" s="149" t="str">
        <f>IF(AND(A25&lt;&gt;"",B25&lt;&gt;""),IF(OR(D25&lt;&gt;"ABS"),IF(OR(AND(D25&lt;ROUNDDOWN((0.7*E17),0),D25&lt;&gt;0),D25&gt;E17,D25=""),"Attendance Marks incorrect",""),""),"")</f>
        <v/>
      </c>
      <c r="T25" s="149"/>
      <c r="U25" s="150"/>
      <c r="V25" s="148" t="str">
        <f>IF(OR(AND(OR(F25&lt;=G17, F25=0, F25="ABS"),OR(H25&lt;=I17, H25=0, H25="ABS"),OR(J25&lt;=K17, J25=0,J25="ABS"))),IF(OR(AND(A25="",B25="",D25="",F25="",H25="",J25=""),AND(A25&lt;&gt;"",B25&lt;&gt;"",D25&lt;&gt;"",F25&lt;&gt;"",H25&lt;&gt;"",J25&lt;&gt;"", AG25="OK")),"","Given Marks or Format is incorrect"),"Given Marks or Format is incorrect")</f>
        <v/>
      </c>
      <c r="W25" s="149"/>
      <c r="X25" s="150"/>
      <c r="Y25" s="109" t="b">
        <f>IF(AND(EXACT(LEFT(B25,3),LEFT(G10,3)),MID(B25,4,1)="-",ISNUMBER(INT(MID(B25,5,1))),ISNUMBER(INT(MID(B25,6,1))),MID(B25,5,2)&lt;&gt;"00",MID(B25,5,2)&lt;&gt;MID(G10,2,2),EXACT(MID(B25,7,4),RIGHT(G10,4)),ISNUMBER(INT(MID(B25,11,1))),ISNUMBER(INT(MID(B25,12,1))),MID(B25,11,2)&lt;&gt;"00",OR(ISNUMBER(INT(MID(B25,11,3))),MID(B25,13,1)=""),OR(AND(ISNUMBER(INT(MID(B25,11,3))),MID(B25,11,1)&lt;&gt;"0",MID(B25,14,1)=""),AND((ISNUMBER(INT(MID(B25,11,2)))),MID(B25,13,1)=""))),"oKK")</f>
        <v>0</v>
      </c>
      <c r="Z25" s="1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1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12" t="b">
        <f>IF(AND( EXACT(LEFT(B25,LEN(G8)), G8),ISNUMBER(INT(MID(B25,(LEN(G8)+1),1))),ISNUMBER(INT(MID(B25,(LEN(G8)+2),1))), MID(B25,(LEN(G8)+1),2)&lt;&gt;"00",OR(ISNUMBER(INT(MID(B25,(LEN(G8)+3),1))),MID(B25,(LEN(G8)+3),1)=""),  OR(AND(ISNUMBER(INT(MID(B25,(LEN(G8)+1),3))),MID(B25,(LEN(G8)+1),1)&lt;&gt;"0", MID(B25,(LEN(G8)+4),1)=""),AND((ISNUMBER(INT(MID(B25,(LEN(G8)+1),2)))),MID(B25,(LEN(G8)+3),1)=""))),"OK")</f>
        <v>0</v>
      </c>
      <c r="AC25" s="1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14" t="b">
        <f>IF(AND(EXACT(LEFT(B25,3),LEFT(G8,3)),MID(B25,4,1)="-",ISNUMBER(INT(MID(B25,5,1))),ISNUMBER(INT(MID(B25,6,1))),MID(B25,5,2)&lt;&gt;"00",MID(B25,5,2)&lt;&gt;MID(G8,2,2),EXACT(MID(B25,7,2),RIGHT(G8,2)),ISNUMBER(INT(MID(B25,9,1))),ISNUMBER(INT(MID(B25,10,1))),MID(B25,9,2)&lt;&gt;"00",OR(ISNUMBER(INT(MID(B25,9,3))),MID(B25,11,1)=""),OR(AND(ISNUMBER(INT(MID(B25,9,3))),MID(B25,9,1)&lt;&gt;"0",MID(B25,12,1)=""),AND((ISNUMBER(INT(MID(B25,9,2)))),MID(B25,11,1)=""))),"oKK")</f>
        <v>0</v>
      </c>
      <c r="AE25" s="15"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16" t="b">
        <f t="shared" si="4"/>
        <v>0</v>
      </c>
      <c r="AG25" s="16" t="str">
        <f t="shared" si="5"/>
        <v>S# INCORRECT</v>
      </c>
      <c r="BO25" s="55" t="str">
        <f t="shared" si="1"/>
        <v/>
      </c>
      <c r="BP25" s="55" t="b">
        <f t="shared" si="6"/>
        <v>0</v>
      </c>
      <c r="BQ25" s="55" t="b">
        <f t="shared" si="7"/>
        <v>0</v>
      </c>
      <c r="BR25" s="55" t="b">
        <f t="shared" si="8"/>
        <v>0</v>
      </c>
      <c r="BS25" s="55" t="str">
        <f t="shared" si="9"/>
        <v/>
      </c>
      <c r="BT25" s="55" t="str">
        <f t="shared" si="10"/>
        <v/>
      </c>
      <c r="BU25" s="55" t="str">
        <f t="shared" si="11"/>
        <v/>
      </c>
      <c r="BV25" s="55" t="str">
        <f t="shared" si="12"/>
        <v/>
      </c>
      <c r="BW25" s="60" t="str">
        <f t="shared" si="13"/>
        <v/>
      </c>
      <c r="BX25" s="61" t="str">
        <f t="shared" si="30"/>
        <v>INCORRECT</v>
      </c>
      <c r="BY25" s="55" t="b">
        <f t="shared" si="31"/>
        <v>0</v>
      </c>
      <c r="BZ25" s="62" t="str">
        <f t="shared" si="2"/>
        <v/>
      </c>
      <c r="CA25" s="55" t="b">
        <f t="shared" si="14"/>
        <v>0</v>
      </c>
      <c r="CB25" s="55" t="b">
        <f t="shared" si="15"/>
        <v>0</v>
      </c>
      <c r="CC25" s="55" t="b">
        <f t="shared" si="16"/>
        <v>0</v>
      </c>
      <c r="CD25" s="55" t="b">
        <f t="shared" si="17"/>
        <v>0</v>
      </c>
      <c r="CE25" s="55" t="b">
        <f t="shared" si="18"/>
        <v>0</v>
      </c>
      <c r="CF25" s="55" t="b">
        <f t="shared" si="19"/>
        <v>0</v>
      </c>
      <c r="CG25" s="55" t="str">
        <f t="shared" si="20"/>
        <v/>
      </c>
      <c r="CH25" s="55" t="str">
        <f t="shared" si="21"/>
        <v/>
      </c>
      <c r="CI25" s="55" t="str">
        <f t="shared" si="22"/>
        <v/>
      </c>
      <c r="CJ25" s="55" t="str">
        <f t="shared" si="23"/>
        <v/>
      </c>
      <c r="CK25" s="55" t="str">
        <f t="shared" si="24"/>
        <v/>
      </c>
      <c r="CL25" s="55" t="str">
        <f t="shared" si="25"/>
        <v/>
      </c>
      <c r="CM25" s="62" t="str">
        <f t="shared" si="26"/>
        <v/>
      </c>
      <c r="CN25" s="62" t="str">
        <f t="shared" si="27"/>
        <v/>
      </c>
      <c r="CO25" s="63" t="str">
        <f t="shared" si="28"/>
        <v>NO</v>
      </c>
      <c r="CP25" s="63" t="str">
        <f t="shared" si="29"/>
        <v>NO</v>
      </c>
      <c r="CQ25" s="61" t="str">
        <f t="shared" si="32"/>
        <v>NO</v>
      </c>
      <c r="CR25" s="61" t="str">
        <f t="shared" si="33"/>
        <v>NO</v>
      </c>
      <c r="CS25" s="63" t="str">
        <f t="shared" si="34"/>
        <v>OK</v>
      </c>
      <c r="CT25" s="55" t="b">
        <f t="shared" si="35"/>
        <v>0</v>
      </c>
      <c r="CU25" s="55" t="b">
        <f t="shared" si="36"/>
        <v>0</v>
      </c>
      <c r="CV25" s="55" t="b">
        <f t="shared" si="37"/>
        <v>0</v>
      </c>
      <c r="CW25" s="55" t="b">
        <f t="shared" si="38"/>
        <v>0</v>
      </c>
      <c r="CX25" s="62" t="str">
        <f t="shared" si="39"/>
        <v>SEQUENCE INCORRECT</v>
      </c>
      <c r="CY25" s="64">
        <f>COUNTIF(B21:B24,T(B25))</f>
        <v>4</v>
      </c>
    </row>
    <row r="26" spans="1:103" s="1" customFormat="1" ht="18.95" customHeight="1" thickBot="1">
      <c r="A26" s="51"/>
      <c r="B26" s="157"/>
      <c r="C26" s="158"/>
      <c r="D26" s="157"/>
      <c r="E26" s="158"/>
      <c r="F26" s="157"/>
      <c r="G26" s="158"/>
      <c r="H26" s="157"/>
      <c r="I26" s="158"/>
      <c r="J26" s="157"/>
      <c r="K26" s="158"/>
      <c r="L26" s="151" t="str">
        <f>IF(AND(B26&lt;&gt;"", H26&lt;&gt;"", J26&lt;&gt;"",OR(H26&lt;=I17,H26="ABS"),OR(J26&lt;=K17,J26="ABS")),IF(AND(J26="ABS"),"ABS",IF(SUM(H26:J26)=0,"ZERO",SUM(H26,J26))),"")</f>
        <v/>
      </c>
      <c r="M26" s="151"/>
      <c r="N26" s="152" t="str">
        <f>IF(AND(A26&lt;&gt;"",B26&lt;&gt;"",D26&lt;&gt;"", F26&lt;&gt;"", H26&lt;&gt;"", J26&lt;&gt;"",S26="",R26="OK", V26="",OR(D26&lt;=E17,D26="ABS"),OR(F26&lt;=G17,F26="ABS"),OR(H26&lt;=I17,H26="ABS"),OR(J26&lt;=K17,J26="ABS")),IF(AND(OR(D26=0,D26="ABS"),OR(F26=0,F26="ABS"),OR(L26=0,L26="ABS"),D26="ABS",F26="ABS",L26="ABS"),"ABS",IF(AND(SUM(D26:F26)=0,OR(L26="ZERO",L26="ABS")),"ZERO",IF(L26="ABS",SUM(D26,F26),SUM(D26,F26,H26,J26)))),"")</f>
        <v/>
      </c>
      <c r="O26" s="153"/>
      <c r="P26" s="131" t="str">
        <f>IF(N26="","",IF(O17=250,LOOKUP(N26,{"ABS","ZERO",0,125,137,150,165,187,212},{"FAIL","FAIL","FAIL","C","C+","B","B+","A","A+"}),IF(O17=200,LOOKUP(N26,{"ABS","ZERO",0,100,110,120,132,150,170},{"FAIL","FAIL","FAIL","C","C+","B","B+","A","A+"}),IF(O17=150,LOOKUP(N26,{"ABS","ZERO",0,75,82,90,99,112,127},{"FAIL","FAIL","FAIL","C","C+","B","B+","A","A+"}),IF(O17=100,LOOKUP(N26,{"ABS","ZERO",0,50,55,60,66,75,85},{"FAIL","FAIL","FAIL","C","C+","B","B+","A","A+"}),IF(O17=50,LOOKUP(N26,{"ABS","ZERO",0,25,27,30,33,37,42},{"FAIL","FAIL","FAIL","C","C+","B","B+","A","A+"})))))))</f>
        <v/>
      </c>
      <c r="Q26" s="210"/>
      <c r="R26" s="66" t="str">
        <f t="shared" si="3"/>
        <v/>
      </c>
      <c r="S26" s="149" t="str">
        <f>IF(AND(A26&lt;&gt;"",B26&lt;&gt;""),IF(OR(D26&lt;&gt;"ABS"),IF(OR(AND(D26&lt;ROUNDDOWN((0.7*E17),0),D26&lt;&gt;0),D26&gt;E17,D26=""),"Attendance Marks incorrect",""),""),"")</f>
        <v/>
      </c>
      <c r="T26" s="149"/>
      <c r="U26" s="150"/>
      <c r="V26" s="148" t="str">
        <f>IF(OR(AND(OR(F26&lt;=G17, F26=0, F26="ABS"),OR(H26&lt;=I17, H26=0, H26="ABS"),OR(J26&lt;=K17, J26=0,J26="ABS"))),IF(OR(AND(A26="",B26="",D26="",F26="",H26="",J26=""),AND(A26&lt;&gt;"",B26&lt;&gt;"",D26&lt;&gt;"",F26&lt;&gt;"",H26&lt;&gt;"",J26&lt;&gt;"", AG26="OK")),"","Given Marks or Format is incorrect"),"Given Marks or Format is incorrect")</f>
        <v/>
      </c>
      <c r="W26" s="149"/>
      <c r="X26" s="150"/>
      <c r="Y26" s="109" t="b">
        <f>IF(AND(EXACT(LEFT(B26,3),LEFT(G10,3)),MID(B26,4,1)="-",ISNUMBER(INT(MID(B26,5,1))),ISNUMBER(INT(MID(B26,6,1))),MID(B26,5,2)&lt;&gt;"00",MID(B26,5,2)&lt;&gt;MID(G10,2,2),EXACT(MID(B26,7,4),RIGHT(G10,4)),ISNUMBER(INT(MID(B26,11,1))),ISNUMBER(INT(MID(B26,12,1))),MID(B26,11,2)&lt;&gt;"00",OR(ISNUMBER(INT(MID(B26,11,3))),MID(B26,13,1)=""),OR(AND(ISNUMBER(INT(MID(B26,11,3))),MID(B26,11,1)&lt;&gt;"0",MID(B26,14,1)=""),AND((ISNUMBER(INT(MID(B26,11,2)))),MID(B26,13,1)=""))),"oKK")</f>
        <v>0</v>
      </c>
      <c r="Z26" s="1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1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12" t="b">
        <f>IF(AND( EXACT(LEFT(B26,LEN(G8)), G8),ISNUMBER(INT(MID(B26,(LEN(G8)+1),1))),ISNUMBER(INT(MID(B26,(LEN(G8)+2),1))), MID(B26,(LEN(G8)+1),2)&lt;&gt;"00",OR(ISNUMBER(INT(MID(B26,(LEN(G8)+3),1))),MID(B26,(LEN(G8)+3),1)=""),  OR(AND(ISNUMBER(INT(MID(B26,(LEN(G8)+1),3))),MID(B26,(LEN(G8)+1),1)&lt;&gt;"0", MID(B26,(LEN(G8)+4),1)=""),AND((ISNUMBER(INT(MID(B26,(LEN(G8)+1),2)))),MID(B26,(LEN(G8)+3),1)=""))),"OK")</f>
        <v>0</v>
      </c>
      <c r="AC26" s="1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14" t="b">
        <f>IF(AND(EXACT(LEFT(B26,3),LEFT(G8,3)),MID(B26,4,1)="-",ISNUMBER(INT(MID(B26,5,1))),ISNUMBER(INT(MID(B26,6,1))),MID(B26,5,2)&lt;&gt;"00",MID(B26,5,2)&lt;&gt;MID(G8,2,2),EXACT(MID(B26,7,2),RIGHT(G8,2)),ISNUMBER(INT(MID(B26,9,1))),ISNUMBER(INT(MID(B26,10,1))),MID(B26,9,2)&lt;&gt;"00",OR(ISNUMBER(INT(MID(B26,9,3))),MID(B26,11,1)=""),OR(AND(ISNUMBER(INT(MID(B26,9,3))),MID(B26,9,1)&lt;&gt;"0",MID(B26,12,1)=""),AND((ISNUMBER(INT(MID(B26,9,2)))),MID(B26,11,1)=""))),"oKK")</f>
        <v>0</v>
      </c>
      <c r="AE26" s="15"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16" t="b">
        <f t="shared" si="4"/>
        <v>0</v>
      </c>
      <c r="AG26" s="16" t="str">
        <f t="shared" si="5"/>
        <v>S# INCORRECT</v>
      </c>
      <c r="BO26" s="55" t="str">
        <f t="shared" si="1"/>
        <v/>
      </c>
      <c r="BP26" s="55" t="b">
        <f t="shared" si="6"/>
        <v>0</v>
      </c>
      <c r="BQ26" s="55" t="b">
        <f t="shared" si="7"/>
        <v>0</v>
      </c>
      <c r="BR26" s="55" t="b">
        <f t="shared" si="8"/>
        <v>0</v>
      </c>
      <c r="BS26" s="55" t="str">
        <f t="shared" si="9"/>
        <v/>
      </c>
      <c r="BT26" s="55" t="str">
        <f t="shared" si="10"/>
        <v/>
      </c>
      <c r="BU26" s="55" t="str">
        <f t="shared" si="11"/>
        <v/>
      </c>
      <c r="BV26" s="55" t="str">
        <f t="shared" si="12"/>
        <v/>
      </c>
      <c r="BW26" s="60" t="str">
        <f t="shared" si="13"/>
        <v/>
      </c>
      <c r="BX26" s="61" t="str">
        <f t="shared" si="30"/>
        <v>INCORRECT</v>
      </c>
      <c r="BY26" s="55" t="b">
        <f t="shared" si="31"/>
        <v>0</v>
      </c>
      <c r="BZ26" s="62" t="str">
        <f t="shared" si="2"/>
        <v/>
      </c>
      <c r="CA26" s="55" t="b">
        <f t="shared" si="14"/>
        <v>0</v>
      </c>
      <c r="CB26" s="55" t="b">
        <f t="shared" si="15"/>
        <v>0</v>
      </c>
      <c r="CC26" s="55" t="b">
        <f t="shared" si="16"/>
        <v>0</v>
      </c>
      <c r="CD26" s="55" t="b">
        <f t="shared" si="17"/>
        <v>0</v>
      </c>
      <c r="CE26" s="55" t="b">
        <f t="shared" si="18"/>
        <v>0</v>
      </c>
      <c r="CF26" s="55" t="b">
        <f t="shared" si="19"/>
        <v>0</v>
      </c>
      <c r="CG26" s="55" t="str">
        <f t="shared" si="20"/>
        <v/>
      </c>
      <c r="CH26" s="55" t="str">
        <f t="shared" si="21"/>
        <v/>
      </c>
      <c r="CI26" s="55" t="str">
        <f t="shared" si="22"/>
        <v/>
      </c>
      <c r="CJ26" s="55" t="str">
        <f t="shared" si="23"/>
        <v/>
      </c>
      <c r="CK26" s="55" t="str">
        <f t="shared" si="24"/>
        <v/>
      </c>
      <c r="CL26" s="55" t="str">
        <f t="shared" si="25"/>
        <v/>
      </c>
      <c r="CM26" s="62" t="str">
        <f t="shared" si="26"/>
        <v/>
      </c>
      <c r="CN26" s="62" t="str">
        <f t="shared" si="27"/>
        <v/>
      </c>
      <c r="CO26" s="63" t="str">
        <f t="shared" si="28"/>
        <v>NO</v>
      </c>
      <c r="CP26" s="63" t="str">
        <f t="shared" si="29"/>
        <v>NO</v>
      </c>
      <c r="CQ26" s="61" t="str">
        <f t="shared" si="32"/>
        <v>NO</v>
      </c>
      <c r="CR26" s="61" t="str">
        <f t="shared" si="33"/>
        <v>NO</v>
      </c>
      <c r="CS26" s="63" t="str">
        <f t="shared" si="34"/>
        <v>OK</v>
      </c>
      <c r="CT26" s="55" t="b">
        <f t="shared" si="35"/>
        <v>0</v>
      </c>
      <c r="CU26" s="55" t="b">
        <f t="shared" si="36"/>
        <v>0</v>
      </c>
      <c r="CV26" s="55" t="b">
        <f t="shared" si="37"/>
        <v>0</v>
      </c>
      <c r="CW26" s="55" t="b">
        <f t="shared" si="38"/>
        <v>0</v>
      </c>
      <c r="CX26" s="62" t="str">
        <f t="shared" si="39"/>
        <v>SEQUENCE INCORRECT</v>
      </c>
      <c r="CY26" s="64">
        <f>COUNTIF(B21:B25,T(B26))</f>
        <v>5</v>
      </c>
    </row>
    <row r="27" spans="1:103" s="1" customFormat="1" ht="18.95" customHeight="1" thickBot="1">
      <c r="A27" s="51"/>
      <c r="B27" s="157"/>
      <c r="C27" s="158"/>
      <c r="D27" s="157"/>
      <c r="E27" s="158"/>
      <c r="F27" s="157"/>
      <c r="G27" s="158"/>
      <c r="H27" s="157"/>
      <c r="I27" s="158"/>
      <c r="J27" s="157"/>
      <c r="K27" s="158"/>
      <c r="L27" s="151" t="str">
        <f>IF(AND(B27&lt;&gt;"", H27&lt;&gt;"", J27&lt;&gt;"",OR(H27&lt;=I17,H27="ABS"),OR(J27&lt;=K17,J27="ABS")),IF(AND(J27="ABS"),"ABS",IF(SUM(H27:J27)=0,"ZERO",SUM(H27,J27))),"")</f>
        <v/>
      </c>
      <c r="M27" s="151"/>
      <c r="N27" s="152" t="str">
        <f>IF(AND(A27&lt;&gt;"",B27&lt;&gt;"",D27&lt;&gt;"", F27&lt;&gt;"", H27&lt;&gt;"", J27&lt;&gt;"",S27="",R27="OK", V27="",OR(D27&lt;=E17,D27="ABS"),OR(F27&lt;=G17,F27="ABS"),OR(H27&lt;=I17,H27="ABS"),OR(J27&lt;=K17,J27="ABS")),IF(AND(OR(D27=0,D27="ABS"),OR(F27=0,F27="ABS"),OR(L27=0,L27="ABS"),D27="ABS",F27="ABS",L27="ABS"),"ABS",IF(AND(SUM(D27:F27)=0,OR(L27="ZERO",L27="ABS")),"ZERO",IF(L27="ABS",SUM(D27,F27),SUM(D27,F27,H27,J27)))),"")</f>
        <v/>
      </c>
      <c r="O27" s="153"/>
      <c r="P27" s="131" t="str">
        <f>IF(N27="","",IF(O17=250,LOOKUP(N27,{"ABS","ZERO",0,125,137,150,165,187,212},{"FAIL","FAIL","FAIL","C","C+","B","B+","A","A+"}),IF(O17=200,LOOKUP(N27,{"ABS","ZERO",0,100,110,120,132,150,170},{"FAIL","FAIL","FAIL","C","C+","B","B+","A","A+"}),IF(O17=150,LOOKUP(N27,{"ABS","ZERO",0,75,82,90,99,112,127},{"FAIL","FAIL","FAIL","C","C+","B","B+","A","A+"}),IF(O17=100,LOOKUP(N27,{"ABS","ZERO",0,50,55,60,66,75,85},{"FAIL","FAIL","FAIL","C","C+","B","B+","A","A+"}),IF(O17=50,LOOKUP(N27,{"ABS","ZERO",0,25,27,30,33,37,42},{"FAIL","FAIL","FAIL","C","C+","B","B+","A","A+"})))))))</f>
        <v/>
      </c>
      <c r="Q27" s="210"/>
      <c r="R27" s="66" t="str">
        <f t="shared" si="3"/>
        <v/>
      </c>
      <c r="S27" s="149" t="str">
        <f>IF(AND(A27&lt;&gt;"",B27&lt;&gt;""),IF(OR(D27&lt;&gt;"ABS"),IF(OR(AND(D27&lt;ROUNDDOWN((0.7*E17),0),D27&lt;&gt;0),D27&gt;E17,D27=""),"Attendance Marks incorrect",""),""),"")</f>
        <v/>
      </c>
      <c r="T27" s="149"/>
      <c r="U27" s="150"/>
      <c r="V27" s="148" t="str">
        <f>IF(OR(AND(OR(F27&lt;=G17, F27=0, F27="ABS"),OR(H27&lt;=I17, H27=0, H27="ABS"),OR(J27&lt;=K17, J27=0,J27="ABS"))),IF(OR(AND(A27="",B27="", D27="",F27="",H27="",J27=""),AND(A27&lt;&gt;"",B27&lt;&gt;"",D27&lt;&gt;"",F27&lt;&gt;"",H27&lt;&gt;"",J27&lt;&gt;"", AG27="OK")),"","Given Marks or Format is incorrect"),"Given Marks or Format is incorrect")</f>
        <v/>
      </c>
      <c r="W27" s="149"/>
      <c r="X27" s="150"/>
      <c r="Y27" s="109" t="b">
        <f>IF(AND(EXACT(LEFT(B27,3),LEFT(G10,3)),MID(B27,4,1)="-",ISNUMBER(INT(MID(B27,5,1))),ISNUMBER(INT(MID(B27,6,1))),MID(B27,5,2)&lt;&gt;"00",MID(B27,5,2)&lt;&gt;MID(G10,2,2),EXACT(MID(B27,7,4),RIGHT(G10,4)),ISNUMBER(INT(MID(B27,11,1))),ISNUMBER(INT(MID(B27,12,1))),MID(B27,11,2)&lt;&gt;"00",OR(ISNUMBER(INT(MID(B27,11,3))),MID(B27,13,1)=""),OR(AND(ISNUMBER(INT(MID(B27,11,3))),MID(B27,11,1)&lt;&gt;"0",MID(B27,14,1)=""),AND((ISNUMBER(INT(MID(B27,11,2)))),MID(B27,13,1)=""))),"oKK")</f>
        <v>0</v>
      </c>
      <c r="Z27" s="1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1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12" t="b">
        <f>IF(AND( EXACT(LEFT(B27,LEN(G8)), G8),ISNUMBER(INT(MID(B27,(LEN(G8)+1),1))),ISNUMBER(INT(MID(B27,(LEN(G8)+2),1))), MID(B27,(LEN(G8)+1),2)&lt;&gt;"00",OR(ISNUMBER(INT(MID(B27,(LEN(G8)+3),1))),MID(B27,(LEN(G8)+3),1)=""),  OR(AND(ISNUMBER(INT(MID(B27,(LEN(G8)+1),3))),MID(B27,(LEN(G8)+1),1)&lt;&gt;"0", MID(B27,(LEN(G8)+4),1)=""),AND((ISNUMBER(INT(MID(B27,(LEN(G8)+1),2)))),MID(B27,(LEN(G8)+3),1)=""))),"OK")</f>
        <v>0</v>
      </c>
      <c r="AC27" s="1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14" t="b">
        <f>IF(AND(EXACT(LEFT(B27,3),LEFT(G8,3)),MID(B27,4,1)="-",ISNUMBER(INT(MID(B27,5,1))),ISNUMBER(INT(MID(B27,6,1))),MID(B27,5,2)&lt;&gt;"00",MID(B27,5,2)&lt;&gt;MID(G8,2,2),EXACT(MID(B27,7,2),RIGHT(G8,2)),ISNUMBER(INT(MID(B27,9,1))),ISNUMBER(INT(MID(B27,10,1))),MID(B27,9,2)&lt;&gt;"00",OR(ISNUMBER(INT(MID(B27,9,3))),MID(B27,11,1)=""),OR(AND(ISNUMBER(INT(MID(B27,9,3))),MID(B27,9,1)&lt;&gt;"0",MID(B27,12,1)=""),AND((ISNUMBER(INT(MID(B27,9,2)))),MID(B27,11,1)=""))),"oKK")</f>
        <v>0</v>
      </c>
      <c r="AE27" s="15"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16" t="b">
        <f t="shared" si="4"/>
        <v>0</v>
      </c>
      <c r="AG27" s="16" t="str">
        <f t="shared" si="5"/>
        <v>S# INCORRECT</v>
      </c>
      <c r="BO27" s="55" t="str">
        <f t="shared" si="1"/>
        <v/>
      </c>
      <c r="BP27" s="55" t="b">
        <f t="shared" si="6"/>
        <v>0</v>
      </c>
      <c r="BQ27" s="55" t="b">
        <f t="shared" si="7"/>
        <v>0</v>
      </c>
      <c r="BR27" s="55" t="b">
        <f t="shared" si="8"/>
        <v>0</v>
      </c>
      <c r="BS27" s="55" t="str">
        <f t="shared" si="9"/>
        <v/>
      </c>
      <c r="BT27" s="55" t="str">
        <f t="shared" si="10"/>
        <v/>
      </c>
      <c r="BU27" s="55" t="str">
        <f t="shared" si="11"/>
        <v/>
      </c>
      <c r="BV27" s="55" t="str">
        <f t="shared" si="12"/>
        <v/>
      </c>
      <c r="BW27" s="60" t="str">
        <f t="shared" si="13"/>
        <v/>
      </c>
      <c r="BX27" s="61" t="str">
        <f t="shared" si="30"/>
        <v>INCORRECT</v>
      </c>
      <c r="BY27" s="55" t="b">
        <f t="shared" si="31"/>
        <v>0</v>
      </c>
      <c r="BZ27" s="62" t="str">
        <f t="shared" si="2"/>
        <v/>
      </c>
      <c r="CA27" s="55" t="b">
        <f t="shared" si="14"/>
        <v>0</v>
      </c>
      <c r="CB27" s="55" t="b">
        <f t="shared" si="15"/>
        <v>0</v>
      </c>
      <c r="CC27" s="55" t="b">
        <f t="shared" si="16"/>
        <v>0</v>
      </c>
      <c r="CD27" s="55" t="b">
        <f t="shared" si="17"/>
        <v>0</v>
      </c>
      <c r="CE27" s="55" t="b">
        <f t="shared" si="18"/>
        <v>0</v>
      </c>
      <c r="CF27" s="55" t="b">
        <f t="shared" si="19"/>
        <v>0</v>
      </c>
      <c r="CG27" s="55" t="str">
        <f t="shared" si="20"/>
        <v/>
      </c>
      <c r="CH27" s="55" t="str">
        <f t="shared" si="21"/>
        <v/>
      </c>
      <c r="CI27" s="55" t="str">
        <f t="shared" si="22"/>
        <v/>
      </c>
      <c r="CJ27" s="55" t="str">
        <f t="shared" si="23"/>
        <v/>
      </c>
      <c r="CK27" s="55" t="str">
        <f t="shared" si="24"/>
        <v/>
      </c>
      <c r="CL27" s="55" t="str">
        <f t="shared" si="25"/>
        <v/>
      </c>
      <c r="CM27" s="62" t="str">
        <f t="shared" si="26"/>
        <v/>
      </c>
      <c r="CN27" s="62" t="str">
        <f t="shared" si="27"/>
        <v/>
      </c>
      <c r="CO27" s="63" t="str">
        <f t="shared" si="28"/>
        <v>NO</v>
      </c>
      <c r="CP27" s="63" t="str">
        <f t="shared" si="29"/>
        <v>NO</v>
      </c>
      <c r="CQ27" s="61" t="str">
        <f t="shared" si="32"/>
        <v>NO</v>
      </c>
      <c r="CR27" s="61" t="str">
        <f t="shared" si="33"/>
        <v>NO</v>
      </c>
      <c r="CS27" s="63" t="str">
        <f t="shared" si="34"/>
        <v>OK</v>
      </c>
      <c r="CT27" s="55" t="b">
        <f t="shared" si="35"/>
        <v>0</v>
      </c>
      <c r="CU27" s="55" t="b">
        <f t="shared" si="36"/>
        <v>0</v>
      </c>
      <c r="CV27" s="55" t="b">
        <f t="shared" si="37"/>
        <v>0</v>
      </c>
      <c r="CW27" s="55" t="b">
        <f t="shared" si="38"/>
        <v>0</v>
      </c>
      <c r="CX27" s="62" t="str">
        <f t="shared" si="39"/>
        <v>SEQUENCE INCORRECT</v>
      </c>
      <c r="CY27" s="64">
        <f>COUNTIF(B21:B26,T(B27))</f>
        <v>6</v>
      </c>
    </row>
    <row r="28" spans="1:103" s="1" customFormat="1" ht="18.95" customHeight="1" thickBot="1">
      <c r="A28" s="51"/>
      <c r="B28" s="157"/>
      <c r="C28" s="158"/>
      <c r="D28" s="157"/>
      <c r="E28" s="158"/>
      <c r="F28" s="157"/>
      <c r="G28" s="158"/>
      <c r="H28" s="157"/>
      <c r="I28" s="158"/>
      <c r="J28" s="157"/>
      <c r="K28" s="158"/>
      <c r="L28" s="151" t="str">
        <f>IF(AND(B28&lt;&gt;"", H28&lt;&gt;"", J28&lt;&gt;"",OR(H28&lt;=I17,H28="ABS"),OR(J28&lt;=K17,J28="ABS")),IF(AND(J28="ABS"),"ABS",IF(SUM(H28:J28)=0,"ZERO",SUM(H28,J28))),"")</f>
        <v/>
      </c>
      <c r="M28" s="151"/>
      <c r="N28" s="152" t="str">
        <f>IF(AND(A28&lt;&gt;"",B28&lt;&gt;"",D28&lt;&gt;"", F28&lt;&gt;"", H28&lt;&gt;"", J28&lt;&gt;"",S28="",R28="OK",V28="",OR(D28&lt;=E17,D28="ABS"),OR(F28&lt;=G17,F28="ABS"),OR(H28&lt;=I17,H28="ABS"),OR(J28&lt;=K17,J28="ABS")),IF(AND(OR(D28=0,D28="ABS"),OR(F28=0,F28="ABS"),OR(L28=0,L28="ABS"),D28="ABS",F28="ABS",L28="ABS"),"ABS",IF(AND(SUM(D28:F28)=0,OR(L28="ZERO",L28="ABS")),"ZERO",IF(L28="ABS",SUM(D28,F28),SUM(D28,F28,H28,J28)))),"")</f>
        <v/>
      </c>
      <c r="O28" s="153"/>
      <c r="P28" s="131" t="str">
        <f>IF(N28="","",IF(O17=250,LOOKUP(N28,{"ABS","ZERO",0,125,137,150,165,187,212},{"FAIL","FAIL","FAIL","C","C+","B","B+","A","A+"}),IF(O17=200,LOOKUP(N28,{"ABS","ZERO",0,100,110,120,132,150,170},{"FAIL","FAIL","FAIL","C","C+","B","B+","A","A+"}),IF(O17=150,LOOKUP(N28,{"ABS","ZERO",0,75,82,90,99,112,127},{"FAIL","FAIL","FAIL","C","C+","B","B+","A","A+"}),IF(O17=100,LOOKUP(N28,{"ABS","ZERO",0,50,55,60,66,75,85},{"FAIL","FAIL","FAIL","C","C+","B","B+","A","A+"}),IF(O17=50,LOOKUP(N28,{"ABS","ZERO",0,25,27,30,33,37,42},{"FAIL","FAIL","FAIL","C","C+","B","B+","A","A+"})))))))</f>
        <v/>
      </c>
      <c r="Q28" s="210"/>
      <c r="R28" s="66" t="str">
        <f t="shared" si="3"/>
        <v/>
      </c>
      <c r="S28" s="149" t="str">
        <f>IF(AND(A28&lt;&gt;"",B28&lt;&gt;""),IF(OR(D28&lt;&gt;"ABS"),IF(OR(AND(D28&lt;ROUNDDOWN((0.7*E17),0),D28&lt;&gt;0),D28&gt;E17,D28=""),"Attendance Marks incorrect",""),""),"")</f>
        <v/>
      </c>
      <c r="T28" s="149"/>
      <c r="U28" s="150"/>
      <c r="V28" s="148" t="str">
        <f>IF(OR(AND(OR(F28&lt;=G17, F28=0, F28="ABS"),OR(H28&lt;=I17, H28=0, H28="ABS"),OR(J28&lt;=K17, J28=0,J28="ABS"))),IF(OR(AND(A28="",B28="",D28="",F28="",H28="",J28=""),AND(A28&lt;&gt;"",B28&lt;&gt;"",D28&lt;&gt;"",F28&lt;&gt;"",H28&lt;&gt;"",J28&lt;&gt;"", AG28="OK")),"","Given Marks or Format is incorrect"),"Given Marks or Format is incorrect")</f>
        <v/>
      </c>
      <c r="W28" s="149"/>
      <c r="X28" s="150"/>
      <c r="Y28" s="109" t="b">
        <f>IF(AND(EXACT(LEFT(B28,3),LEFT(G10,3)),MID(B28,4,1)="-",ISNUMBER(INT(MID(B28,5,1))),ISNUMBER(INT(MID(B28,6,1))),MID(B28,5,2)&lt;&gt;"00",MID(B28,5,2)&lt;&gt;MID(G10,2,2),EXACT(MID(B28,7,4),RIGHT(G10,4)),ISNUMBER(INT(MID(B28,11,1))),ISNUMBER(INT(MID(B28,12,1))),MID(B28,11,2)&lt;&gt;"00",OR(ISNUMBER(INT(MID(B28,11,3))),MID(B28,13,1)=""),OR(AND(ISNUMBER(INT(MID(B28,11,3))),MID(B28,11,1)&lt;&gt;"0",MID(B28,14,1)=""),AND((ISNUMBER(INT(MID(B28,11,2)))),MID(B28,13,1)=""))),"oKK")</f>
        <v>0</v>
      </c>
      <c r="Z28" s="1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1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12" t="b">
        <f>IF(AND( EXACT(LEFT(B28,LEN(G8)), G8),ISNUMBER(INT(MID(B28,(LEN(G8)+1),1))),ISNUMBER(INT(MID(B28,(LEN(G8)+2),1))), MID(B28,(LEN(G8)+1),2)&lt;&gt;"00",OR(ISNUMBER(INT(MID(B28,(LEN(G8)+3),1))),MID(B28,(LEN(G8)+3),1)=""),  OR(AND(ISNUMBER(INT(MID(B28,(LEN(G8)+1),3))),MID(B28,(LEN(G8)+1),1)&lt;&gt;"0", MID(B28,(LEN(G8)+4),1)=""),AND((ISNUMBER(INT(MID(B28,(LEN(G8)+1),2)))),MID(B28,(LEN(G8)+3),1)=""))),"OK")</f>
        <v>0</v>
      </c>
      <c r="AC28" s="1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14" t="b">
        <f>IF(AND(EXACT(LEFT(B28,3),LEFT(G8,3)),MID(B28,4,1)="-",ISNUMBER(INT(MID(B28,5,1))),ISNUMBER(INT(MID(B28,6,1))),MID(B28,5,2)&lt;&gt;"00",MID(B28,5,2)&lt;&gt;MID(G8,2,2),EXACT(MID(B28,7,2),RIGHT(G8,2)),ISNUMBER(INT(MID(B28,9,1))),ISNUMBER(INT(MID(B28,10,1))),MID(B28,9,2)&lt;&gt;"00",OR(ISNUMBER(INT(MID(B28,9,3))),MID(B28,11,1)=""),OR(AND(ISNUMBER(INT(MID(B28,9,3))),MID(B28,9,1)&lt;&gt;"0",MID(B28,12,1)=""),AND((ISNUMBER(INT(MID(B28,9,2)))),MID(B28,11,1)=""))),"oKK")</f>
        <v>0</v>
      </c>
      <c r="AE28" s="15"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16" t="b">
        <f t="shared" si="4"/>
        <v>0</v>
      </c>
      <c r="AG28" s="16" t="str">
        <f t="shared" si="5"/>
        <v>S# INCORRECT</v>
      </c>
      <c r="BO28" s="55" t="str">
        <f t="shared" ref="BO28:BO33" si="40">RIGHT(B28,3)</f>
        <v/>
      </c>
      <c r="BP28" s="55" t="b">
        <f t="shared" si="6"/>
        <v>0</v>
      </c>
      <c r="BQ28" s="55" t="b">
        <f t="shared" si="7"/>
        <v>0</v>
      </c>
      <c r="BR28" s="55" t="b">
        <f t="shared" si="8"/>
        <v>0</v>
      </c>
      <c r="BS28" s="55" t="str">
        <f t="shared" si="9"/>
        <v/>
      </c>
      <c r="BT28" s="55" t="str">
        <f t="shared" si="10"/>
        <v/>
      </c>
      <c r="BU28" s="55" t="str">
        <f t="shared" si="11"/>
        <v/>
      </c>
      <c r="BV28" s="55" t="str">
        <f t="shared" si="12"/>
        <v/>
      </c>
      <c r="BW28" s="60" t="str">
        <f t="shared" si="13"/>
        <v/>
      </c>
      <c r="BX28" s="61" t="str">
        <f t="shared" si="30"/>
        <v>INCORRECT</v>
      </c>
      <c r="BY28" s="55" t="b">
        <f t="shared" si="31"/>
        <v>0</v>
      </c>
      <c r="BZ28" s="62" t="str">
        <f t="shared" ref="BZ28:BZ33" si="41">LEFT(B28,6)</f>
        <v/>
      </c>
      <c r="CA28" s="55" t="b">
        <f t="shared" si="14"/>
        <v>0</v>
      </c>
      <c r="CB28" s="55" t="b">
        <f t="shared" si="15"/>
        <v>0</v>
      </c>
      <c r="CC28" s="55" t="b">
        <f t="shared" si="16"/>
        <v>0</v>
      </c>
      <c r="CD28" s="55" t="b">
        <f t="shared" si="17"/>
        <v>0</v>
      </c>
      <c r="CE28" s="55" t="b">
        <f t="shared" si="18"/>
        <v>0</v>
      </c>
      <c r="CF28" s="55" t="b">
        <f t="shared" si="19"/>
        <v>0</v>
      </c>
      <c r="CG28" s="55" t="str">
        <f t="shared" si="20"/>
        <v/>
      </c>
      <c r="CH28" s="55" t="str">
        <f t="shared" si="21"/>
        <v/>
      </c>
      <c r="CI28" s="55" t="str">
        <f t="shared" si="22"/>
        <v/>
      </c>
      <c r="CJ28" s="55" t="str">
        <f t="shared" si="23"/>
        <v/>
      </c>
      <c r="CK28" s="55" t="str">
        <f t="shared" si="24"/>
        <v/>
      </c>
      <c r="CL28" s="55" t="str">
        <f t="shared" si="25"/>
        <v/>
      </c>
      <c r="CM28" s="62" t="str">
        <f t="shared" si="26"/>
        <v/>
      </c>
      <c r="CN28" s="62" t="str">
        <f t="shared" si="27"/>
        <v/>
      </c>
      <c r="CO28" s="63" t="str">
        <f t="shared" si="28"/>
        <v>NO</v>
      </c>
      <c r="CP28" s="63" t="str">
        <f t="shared" si="29"/>
        <v>NO</v>
      </c>
      <c r="CQ28" s="61" t="str">
        <f t="shared" si="32"/>
        <v>NO</v>
      </c>
      <c r="CR28" s="61" t="str">
        <f t="shared" si="33"/>
        <v>NO</v>
      </c>
      <c r="CS28" s="63" t="str">
        <f t="shared" si="34"/>
        <v>OK</v>
      </c>
      <c r="CT28" s="55" t="b">
        <f t="shared" si="35"/>
        <v>0</v>
      </c>
      <c r="CU28" s="55" t="b">
        <f t="shared" si="36"/>
        <v>0</v>
      </c>
      <c r="CV28" s="55" t="b">
        <f t="shared" si="37"/>
        <v>0</v>
      </c>
      <c r="CW28" s="55" t="b">
        <f t="shared" si="38"/>
        <v>0</v>
      </c>
      <c r="CX28" s="62" t="str">
        <f t="shared" si="39"/>
        <v>SEQUENCE INCORRECT</v>
      </c>
      <c r="CY28" s="64">
        <f>COUNTIF(B21:B27,T(B28))</f>
        <v>7</v>
      </c>
    </row>
    <row r="29" spans="1:103" s="1" customFormat="1" ht="18.95" customHeight="1" thickBot="1">
      <c r="A29" s="51"/>
      <c r="B29" s="157"/>
      <c r="C29" s="158"/>
      <c r="D29" s="157"/>
      <c r="E29" s="158"/>
      <c r="F29" s="157"/>
      <c r="G29" s="158"/>
      <c r="H29" s="157"/>
      <c r="I29" s="158"/>
      <c r="J29" s="157"/>
      <c r="K29" s="158"/>
      <c r="L29" s="151" t="str">
        <f>IF(AND(B29&lt;&gt;"", H29&lt;&gt;"", J29&lt;&gt;"",OR(H29&lt;=I17,H29="ABS"),OR(J29&lt;=K17,J29="ABS")),IF(AND(J29="ABS"),"ABS",IF(SUM(H29:J29)=0,"ZERO",SUM(H29,J29))),"")</f>
        <v/>
      </c>
      <c r="M29" s="151"/>
      <c r="N29" s="152" t="str">
        <f>IF(AND(A29&lt;&gt;"",B29&lt;&gt;"",D29&lt;&gt;"", F29&lt;&gt;"", H29&lt;&gt;"", J29&lt;&gt;"",S29="",R29="OK",V29="",OR(D29&lt;=E17,D29="ABS"),OR(F29&lt;=G17,F29="ABS"),OR(H29&lt;=I17,H29="ABS"),OR(J29&lt;=K17,J29="ABS")),IF(AND(OR(D29=0,D29="ABS"),OR(F29=0,F29="ABS"),OR(L29=0,L29="ABS"),D29="ABS",F29="ABS",L29="ABS"),"ABS",IF(AND(SUM(D29:F29)=0,OR(L29="ZERO",L29="ABS")),"ZERO",IF(L29="ABS",SUM(D29,F29),SUM(D29,F29,H29,J29)))),"")</f>
        <v/>
      </c>
      <c r="O29" s="153"/>
      <c r="P29" s="131" t="str">
        <f>IF(N29="","",IF(O17=250,LOOKUP(N29,{"ABS","ZERO",0,125,137,150,165,187,212},{"FAIL","FAIL","FAIL","C","C+","B","B+","A","A+"}),IF(O17=200,LOOKUP(N29,{"ABS","ZERO",0,100,110,120,132,150,170},{"FAIL","FAIL","FAIL","C","C+","B","B+","A","A+"}),IF(O17=150,LOOKUP(N29,{"ABS","ZERO",0,75,82,90,99,112,127},{"FAIL","FAIL","FAIL","C","C+","B","B+","A","A+"}),IF(O17=100,LOOKUP(N29,{"ABS","ZERO",0,50,55,60,66,75,85},{"FAIL","FAIL","FAIL","C","C+","B","B+","A","A+"}),IF(O17=50,LOOKUP(N29,{"ABS","ZERO",0,25,27,30,33,37,42},{"FAIL","FAIL","FAIL","C","C+","B","B+","A","A+"})))))))</f>
        <v/>
      </c>
      <c r="Q29" s="210"/>
      <c r="R29" s="66" t="str">
        <f t="shared" si="3"/>
        <v/>
      </c>
      <c r="S29" s="149" t="str">
        <f>IF(AND(A29&lt;&gt;"",B29&lt;&gt;""),IF(OR(D29&lt;&gt;"ABS"),IF(OR(AND(D29&lt;ROUNDDOWN((0.7*E17),0),D29&lt;&gt;0),D29&gt;E17,D29=""),"Attendance Marks incorrect",""),""),"")</f>
        <v/>
      </c>
      <c r="T29" s="149"/>
      <c r="U29" s="150"/>
      <c r="V29" s="148" t="str">
        <f>IF(OR(AND(OR(F29&lt;=G17, F29=0, F29="ABS"),OR(H29&lt;=I17, H29=0, H29="ABS"),OR(J29&lt;=K17, J29=0,J29="ABS"))),IF(OR(AND(A29="",B29="",D29="",F29="",H29="",J29=""),AND(A29&lt;&gt;"",B29&lt;&gt;"",D29&lt;&gt;"",F29&lt;&gt;"",H29&lt;&gt;"",J29&lt;&gt;"", AG29="OK")),"","Given Marks or Format is incorrect"),"Given Marks or Format is incorrect")</f>
        <v/>
      </c>
      <c r="W29" s="149"/>
      <c r="X29" s="150"/>
      <c r="Y29" s="109" t="b">
        <f>IF(AND(EXACT(LEFT(B29,3),LEFT(G10,3)),MID(B29,4,1)="-",ISNUMBER(INT(MID(B29,5,1))),ISNUMBER(INT(MID(B29,6,1))),MID(B29,5,2)&lt;&gt;"00",MID(B29,5,2)&lt;&gt;MID(G10,2,2),EXACT(MID(B29,7,4),RIGHT(G10,4)),ISNUMBER(INT(MID(B29,11,1))),ISNUMBER(INT(MID(B29,12,1))),MID(B29,11,2)&lt;&gt;"00",OR(ISNUMBER(INT(MID(B29,11,3))),MID(B29,13,1)=""),OR(AND(ISNUMBER(INT(MID(B29,11,3))),MID(B29,11,1)&lt;&gt;"0",MID(B29,14,1)=""),AND((ISNUMBER(INT(MID(B29,11,2)))),MID(B29,13,1)=""))),"oKK")</f>
        <v>0</v>
      </c>
      <c r="Z29" s="1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1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12" t="b">
        <f>IF(AND( EXACT(LEFT(B29,LEN(G8)), G8),ISNUMBER(INT(MID(B29,(LEN(G8)+1),1))),ISNUMBER(INT(MID(B29,(LEN(G8)+2),1))), MID(B29,(LEN(G8)+1),2)&lt;&gt;"00",OR(ISNUMBER(INT(MID(B29,(LEN(G8)+3),1))),MID(B29,(LEN(G8)+3),1)=""),  OR(AND(ISNUMBER(INT(MID(B29,(LEN(G8)+1),3))),MID(B29,(LEN(G8)+1),1)&lt;&gt;"0", MID(B29,(LEN(G8)+4),1)=""),AND((ISNUMBER(INT(MID(B29,(LEN(G8)+1),2)))),MID(B29,(LEN(G8)+3),1)=""))),"OK")</f>
        <v>0</v>
      </c>
      <c r="AC29" s="1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14" t="b">
        <f>IF(AND(EXACT(LEFT(B29,3),LEFT(G8,3)),MID(B29,4,1)="-",ISNUMBER(INT(MID(B29,5,1))),ISNUMBER(INT(MID(B29,6,1))),MID(B29,5,2)&lt;&gt;"00",MID(B29,5,2)&lt;&gt;MID(G8,2,2),EXACT(MID(B29,7,2),RIGHT(G8,2)),ISNUMBER(INT(MID(B29,9,1))),ISNUMBER(INT(MID(B29,10,1))),MID(B29,9,2)&lt;&gt;"00",OR(ISNUMBER(INT(MID(B29,9,3))),MID(B29,11,1)=""),OR(AND(ISNUMBER(INT(MID(B29,9,3))),MID(B29,9,1)&lt;&gt;"0",MID(B29,12,1)=""),AND((ISNUMBER(INT(MID(B29,9,2)))),MID(B29,11,1)=""))),"oKK")</f>
        <v>0</v>
      </c>
      <c r="AE29" s="15"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16" t="b">
        <f t="shared" si="4"/>
        <v>0</v>
      </c>
      <c r="AG29" s="16" t="str">
        <f t="shared" si="5"/>
        <v>S# INCORRECT</v>
      </c>
      <c r="BO29" s="55" t="str">
        <f t="shared" si="40"/>
        <v/>
      </c>
      <c r="BP29" s="55" t="b">
        <f t="shared" si="6"/>
        <v>0</v>
      </c>
      <c r="BQ29" s="55" t="b">
        <f t="shared" si="7"/>
        <v>0</v>
      </c>
      <c r="BR29" s="55" t="b">
        <f t="shared" si="8"/>
        <v>0</v>
      </c>
      <c r="BS29" s="55" t="str">
        <f t="shared" si="9"/>
        <v/>
      </c>
      <c r="BT29" s="55" t="str">
        <f t="shared" si="10"/>
        <v/>
      </c>
      <c r="BU29" s="55" t="str">
        <f t="shared" si="11"/>
        <v/>
      </c>
      <c r="BV29" s="55" t="str">
        <f t="shared" si="12"/>
        <v/>
      </c>
      <c r="BW29" s="60" t="str">
        <f t="shared" si="13"/>
        <v/>
      </c>
      <c r="BX29" s="61" t="str">
        <f t="shared" si="30"/>
        <v>INCORRECT</v>
      </c>
      <c r="BY29" s="55" t="b">
        <f t="shared" si="31"/>
        <v>0</v>
      </c>
      <c r="BZ29" s="62" t="str">
        <f t="shared" si="41"/>
        <v/>
      </c>
      <c r="CA29" s="55" t="b">
        <f t="shared" si="14"/>
        <v>0</v>
      </c>
      <c r="CB29" s="55" t="b">
        <f t="shared" si="15"/>
        <v>0</v>
      </c>
      <c r="CC29" s="55" t="b">
        <f t="shared" si="16"/>
        <v>0</v>
      </c>
      <c r="CD29" s="55" t="b">
        <f t="shared" si="17"/>
        <v>0</v>
      </c>
      <c r="CE29" s="55" t="b">
        <f t="shared" si="18"/>
        <v>0</v>
      </c>
      <c r="CF29" s="55" t="b">
        <f t="shared" si="19"/>
        <v>0</v>
      </c>
      <c r="CG29" s="55" t="str">
        <f t="shared" si="20"/>
        <v/>
      </c>
      <c r="CH29" s="55" t="str">
        <f t="shared" si="21"/>
        <v/>
      </c>
      <c r="CI29" s="55" t="str">
        <f t="shared" si="22"/>
        <v/>
      </c>
      <c r="CJ29" s="55" t="str">
        <f t="shared" si="23"/>
        <v/>
      </c>
      <c r="CK29" s="55" t="str">
        <f t="shared" si="24"/>
        <v/>
      </c>
      <c r="CL29" s="55" t="str">
        <f t="shared" si="25"/>
        <v/>
      </c>
      <c r="CM29" s="62" t="str">
        <f t="shared" si="26"/>
        <v/>
      </c>
      <c r="CN29" s="62" t="str">
        <f t="shared" si="27"/>
        <v/>
      </c>
      <c r="CO29" s="63" t="str">
        <f t="shared" si="28"/>
        <v>NO</v>
      </c>
      <c r="CP29" s="63" t="str">
        <f t="shared" si="29"/>
        <v>NO</v>
      </c>
      <c r="CQ29" s="61" t="str">
        <f t="shared" si="32"/>
        <v>NO</v>
      </c>
      <c r="CR29" s="61" t="str">
        <f t="shared" si="33"/>
        <v>NO</v>
      </c>
      <c r="CS29" s="63" t="str">
        <f t="shared" si="34"/>
        <v>OK</v>
      </c>
      <c r="CT29" s="55" t="b">
        <f t="shared" si="35"/>
        <v>0</v>
      </c>
      <c r="CU29" s="55" t="b">
        <f t="shared" si="36"/>
        <v>0</v>
      </c>
      <c r="CV29" s="55" t="b">
        <f t="shared" si="37"/>
        <v>0</v>
      </c>
      <c r="CW29" s="55" t="b">
        <f t="shared" si="38"/>
        <v>0</v>
      </c>
      <c r="CX29" s="62" t="str">
        <f t="shared" si="39"/>
        <v>SEQUENCE INCORRECT</v>
      </c>
      <c r="CY29" s="64">
        <f>COUNTIF(B21:B28,T(B29))</f>
        <v>8</v>
      </c>
    </row>
    <row r="30" spans="1:103" s="1" customFormat="1" ht="18.95" customHeight="1" thickBot="1">
      <c r="A30" s="51"/>
      <c r="B30" s="157"/>
      <c r="C30" s="158"/>
      <c r="D30" s="157"/>
      <c r="E30" s="158"/>
      <c r="F30" s="157"/>
      <c r="G30" s="158"/>
      <c r="H30" s="157"/>
      <c r="I30" s="158"/>
      <c r="J30" s="157"/>
      <c r="K30" s="158"/>
      <c r="L30" s="151" t="str">
        <f>IF(AND(B30&lt;&gt;"", H30&lt;&gt;"", J30&lt;&gt;"",OR(H30&lt;=I17,H30="ABS"),OR(J30&lt;=K17,J30="ABS")),IF(AND(J30="ABS"),"ABS",IF(SUM(H30:J30)=0,"ZERO",SUM(H30,J30))),"")</f>
        <v/>
      </c>
      <c r="M30" s="151"/>
      <c r="N30" s="152" t="str">
        <f>IF(AND(A30&lt;&gt;"",B30&lt;&gt;"",D30&lt;&gt;"", F30&lt;&gt;"", H30&lt;&gt;"", J30&lt;&gt;"",S30="",R30="OK",V30="",OR(D30&lt;=E17,D30="ABS"),OR(F30&lt;=G17,F30="ABS"),OR(H30&lt;=I17,H30="ABS"),OR(J30&lt;=K17,J30="ABS")),IF(AND(OR(D30=0,D30="ABS"),OR(F30=0,F30="ABS"),OR(L30=0,L30="ABS"),D30="ABS",F30="ABS",L30="ABS"),"ABS",IF(AND(SUM(D30:F30)=0,OR(L30="ZERO",L30="ABS")),"ZERO",IF(L30="ABS",SUM(D30,F30),SUM(D30,F30,H30,J30)))),"")</f>
        <v/>
      </c>
      <c r="O30" s="153"/>
      <c r="P30" s="131" t="str">
        <f>IF(N30="","",IF(O17=250,LOOKUP(N30,{"ABS","ZERO",0,125,137,150,165,187,212},{"FAIL","FAIL","FAIL","C","C+","B","B+","A","A+"}),IF(O17=200,LOOKUP(N30,{"ABS","ZERO",0,100,110,120,132,150,170},{"FAIL","FAIL","FAIL","C","C+","B","B+","A","A+"}),IF(O17=150,LOOKUP(N30,{"ABS","ZERO",0,75,82,90,99,112,127},{"FAIL","FAIL","FAIL","C","C+","B","B+","A","A+"}),IF(O17=100,LOOKUP(N30,{"ABS","ZERO",0,50,55,60,66,75,85},{"FAIL","FAIL","FAIL","C","C+","B","B+","A","A+"}),IF(O17=50,LOOKUP(N30,{"ABS","ZERO",0,25,27,30,33,37,42},{"FAIL","FAIL","FAIL","C","C+","B","B+","A","A+"})))))))</f>
        <v/>
      </c>
      <c r="Q30" s="210"/>
      <c r="R30" s="66" t="str">
        <f t="shared" si="3"/>
        <v/>
      </c>
      <c r="S30" s="149" t="str">
        <f>IF(AND(A30&lt;&gt;"",B30&lt;&gt;""),IF(OR(D30&lt;&gt;"ABS"),IF(OR(AND(D30&lt;ROUNDDOWN((0.7*E17),0),D30&lt;&gt;0),D30&gt;E17,D30=""),"Attendance Marks incorrect",""),""),"")</f>
        <v/>
      </c>
      <c r="T30" s="149"/>
      <c r="U30" s="150"/>
      <c r="V30" s="148" t="str">
        <f>IF(OR(AND(OR(F30&lt;=G17, F30=0, F30="ABS"),OR(H30&lt;=I17, H30=0, H30="ABS"),OR(J30&lt;=K17, J30=0,J30="ABS"))),IF(OR(AND(A30="",B30="",D30="",F30="",H30="",J30=""),AND(A30&lt;&gt;"",B30&lt;&gt;"",D30&lt;&gt;"",F30&lt;&gt;"",H30&lt;&gt;"",J30&lt;&gt;"", AG30="OK")),"","Given Marks or Format is incorrect"),"Given Marks or Format is incorrect")</f>
        <v/>
      </c>
      <c r="W30" s="149"/>
      <c r="X30" s="150"/>
      <c r="Y30" s="109" t="b">
        <f>IF(AND(EXACT(LEFT(B30,3),LEFT(G10,3)),MID(B30,4,1)="-",ISNUMBER(INT(MID(B30,5,1))),ISNUMBER(INT(MID(B30,6,1))),MID(B30,5,2)&lt;&gt;"00",MID(B30,5,2)&lt;&gt;MID(G10,2,2),EXACT(MID(B30,7,4),RIGHT(G10,4)),ISNUMBER(INT(MID(B30,11,1))),ISNUMBER(INT(MID(B30,12,1))),MID(B30,11,2)&lt;&gt;"00",OR(ISNUMBER(INT(MID(B30,11,3))),MID(B30,13,1)=""),OR(AND(ISNUMBER(INT(MID(B30,11,3))),MID(B30,11,1)&lt;&gt;"0",MID(B30,14,1)=""),AND((ISNUMBER(INT(MID(B30,11,2)))),MID(B30,13,1)=""))),"oKK")</f>
        <v>0</v>
      </c>
      <c r="Z30" s="1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1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12" t="b">
        <f>IF(AND( EXACT(LEFT(B30,LEN(G8)), G8),ISNUMBER(INT(MID(B30,(LEN(G8)+1),1))),ISNUMBER(INT(MID(B30,(LEN(G8)+2),1))), MID(B30,(LEN(G8)+1),2)&lt;&gt;"00",OR(ISNUMBER(INT(MID(B30,(LEN(G8)+3),1))),MID(B30,(LEN(G8)+3),1)=""),  OR(AND(ISNUMBER(INT(MID(B30,(LEN(G8)+1),3))),MID(B30,(LEN(G8)+1),1)&lt;&gt;"0", MID(B30,(LEN(G8)+4),1)=""),AND((ISNUMBER(INT(MID(B30,(LEN(G8)+1),2)))),MID(B30,(LEN(G8)+3),1)=""))),"OK")</f>
        <v>0</v>
      </c>
      <c r="AC30" s="1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14" t="b">
        <f>IF(AND(EXACT(LEFT(B30,3),LEFT(G8,3)),MID(B30,4,1)="-",ISNUMBER(INT(MID(B30,5,1))),ISNUMBER(INT(MID(B30,6,1))),MID(B30,5,2)&lt;&gt;"00",MID(B30,5,2)&lt;&gt;MID(G8,2,2),EXACT(MID(B30,7,2),RIGHT(G8,2)),ISNUMBER(INT(MID(B30,9,1))),ISNUMBER(INT(MID(B30,10,1))),MID(B30,9,2)&lt;&gt;"00",OR(ISNUMBER(INT(MID(B30,9,3))),MID(B30,11,1)=""),OR(AND(ISNUMBER(INT(MID(B30,9,3))),MID(B30,9,1)&lt;&gt;"0",MID(B30,12,1)=""),AND((ISNUMBER(INT(MID(B30,9,2)))),MID(B30,11,1)=""))),"oKK")</f>
        <v>0</v>
      </c>
      <c r="AE30" s="15"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16" t="b">
        <f t="shared" si="4"/>
        <v>0</v>
      </c>
      <c r="AG30" s="16" t="str">
        <f t="shared" si="5"/>
        <v>S# INCORRECT</v>
      </c>
      <c r="BO30" s="55" t="str">
        <f t="shared" si="40"/>
        <v/>
      </c>
      <c r="BP30" s="55" t="b">
        <f t="shared" si="6"/>
        <v>0</v>
      </c>
      <c r="BQ30" s="55" t="b">
        <f t="shared" si="7"/>
        <v>0</v>
      </c>
      <c r="BR30" s="55" t="b">
        <f t="shared" si="8"/>
        <v>0</v>
      </c>
      <c r="BS30" s="55" t="str">
        <f t="shared" si="9"/>
        <v/>
      </c>
      <c r="BT30" s="55" t="str">
        <f t="shared" si="10"/>
        <v/>
      </c>
      <c r="BU30" s="55" t="str">
        <f t="shared" si="11"/>
        <v/>
      </c>
      <c r="BV30" s="55" t="str">
        <f t="shared" si="12"/>
        <v/>
      </c>
      <c r="BW30" s="60" t="str">
        <f t="shared" si="13"/>
        <v/>
      </c>
      <c r="BX30" s="61" t="str">
        <f t="shared" si="30"/>
        <v>INCORRECT</v>
      </c>
      <c r="BY30" s="55" t="b">
        <f t="shared" si="31"/>
        <v>0</v>
      </c>
      <c r="BZ30" s="62" t="str">
        <f t="shared" si="41"/>
        <v/>
      </c>
      <c r="CA30" s="55" t="b">
        <f t="shared" si="14"/>
        <v>0</v>
      </c>
      <c r="CB30" s="55" t="b">
        <f t="shared" si="15"/>
        <v>0</v>
      </c>
      <c r="CC30" s="55" t="b">
        <f t="shared" si="16"/>
        <v>0</v>
      </c>
      <c r="CD30" s="55" t="b">
        <f t="shared" si="17"/>
        <v>0</v>
      </c>
      <c r="CE30" s="55" t="b">
        <f t="shared" si="18"/>
        <v>0</v>
      </c>
      <c r="CF30" s="55" t="b">
        <f t="shared" si="19"/>
        <v>0</v>
      </c>
      <c r="CG30" s="55" t="str">
        <f t="shared" si="20"/>
        <v/>
      </c>
      <c r="CH30" s="55" t="str">
        <f t="shared" si="21"/>
        <v/>
      </c>
      <c r="CI30" s="55" t="str">
        <f t="shared" si="22"/>
        <v/>
      </c>
      <c r="CJ30" s="55" t="str">
        <f t="shared" si="23"/>
        <v/>
      </c>
      <c r="CK30" s="55" t="str">
        <f t="shared" si="24"/>
        <v/>
      </c>
      <c r="CL30" s="55" t="str">
        <f t="shared" si="25"/>
        <v/>
      </c>
      <c r="CM30" s="62" t="str">
        <f t="shared" si="26"/>
        <v/>
      </c>
      <c r="CN30" s="62" t="str">
        <f t="shared" si="27"/>
        <v/>
      </c>
      <c r="CO30" s="63" t="str">
        <f t="shared" si="28"/>
        <v>NO</v>
      </c>
      <c r="CP30" s="63" t="str">
        <f t="shared" si="29"/>
        <v>NO</v>
      </c>
      <c r="CQ30" s="61" t="str">
        <f t="shared" si="32"/>
        <v>NO</v>
      </c>
      <c r="CR30" s="61" t="str">
        <f t="shared" si="33"/>
        <v>NO</v>
      </c>
      <c r="CS30" s="63" t="str">
        <f t="shared" si="34"/>
        <v>OK</v>
      </c>
      <c r="CT30" s="55" t="b">
        <f t="shared" si="35"/>
        <v>0</v>
      </c>
      <c r="CU30" s="55" t="b">
        <f t="shared" si="36"/>
        <v>0</v>
      </c>
      <c r="CV30" s="55" t="b">
        <f t="shared" si="37"/>
        <v>0</v>
      </c>
      <c r="CW30" s="55" t="b">
        <f t="shared" si="38"/>
        <v>0</v>
      </c>
      <c r="CX30" s="62" t="str">
        <f t="shared" si="39"/>
        <v>SEQUENCE INCORRECT</v>
      </c>
      <c r="CY30" s="64">
        <f>COUNTIF(B21:B29,T(B30))</f>
        <v>9</v>
      </c>
    </row>
    <row r="31" spans="1:103" s="1" customFormat="1" ht="18.95" customHeight="1" thickBot="1">
      <c r="A31" s="51"/>
      <c r="B31" s="157"/>
      <c r="C31" s="158"/>
      <c r="D31" s="157"/>
      <c r="E31" s="158"/>
      <c r="F31" s="157"/>
      <c r="G31" s="158"/>
      <c r="H31" s="157"/>
      <c r="I31" s="158"/>
      <c r="J31" s="157"/>
      <c r="K31" s="158"/>
      <c r="L31" s="151" t="str">
        <f>IF(AND(B31&lt;&gt;"", H31&lt;&gt;"", J31&lt;&gt;"",OR(H31&lt;=I17,H31="ABS"),OR(J31&lt;=K17,J31="ABS")),IF(AND(J31="ABS"),"ABS",IF(SUM(H31:J31)=0,"ZERO",SUM(H31,J31))),"")</f>
        <v/>
      </c>
      <c r="M31" s="151"/>
      <c r="N31" s="152" t="str">
        <f>IF(AND(A31&lt;&gt;"",B31&lt;&gt;"",D31&lt;&gt;"", F31&lt;&gt;"", H31&lt;&gt;"", J31&lt;&gt;"",S31="",R31="OK",V31="",OR(D31&lt;=E17,D31="ABS"),OR(F31&lt;=G17,F31="ABS"),OR(H31&lt;=I17,H31="ABS"),OR(J31&lt;=K17,J31="ABS")),IF(AND(OR(D31=0,D31="ABS"),OR(F31=0,F31="ABS"),OR(L31=0,L31="ABS"),D31="ABS",F31="ABS",L31="ABS"),"ABS",IF(AND(SUM(D31:F31)=0,OR(L31="ZERO",L31="ABS")),"ZERO",IF(L31="ABS",SUM(D31,F31),SUM(D31,F31,H31,J31)))),"")</f>
        <v/>
      </c>
      <c r="O31" s="153"/>
      <c r="P31" s="131" t="str">
        <f>IF(N31="","",IF(O17=250,LOOKUP(N31,{"ABS","ZERO",0,125,137,150,165,187,212},{"FAIL","FAIL","FAIL","C","C+","B","B+","A","A+"}),IF(O17=200,LOOKUP(N31,{"ABS","ZERO",0,100,110,120,132,150,170},{"FAIL","FAIL","FAIL","C","C+","B","B+","A","A+"}),IF(O17=150,LOOKUP(N31,{"ABS","ZERO",0,75,82,90,99,112,127},{"FAIL","FAIL","FAIL","C","C+","B","B+","A","A+"}),IF(O17=100,LOOKUP(N31,{"ABS","ZERO",0,50,55,60,66,75,85},{"FAIL","FAIL","FAIL","C","C+","B","B+","A","A+"}),IF(O17=50,LOOKUP(N31,{"ABS","ZERO",0,25,27,30,33,37,42},{"FAIL","FAIL","FAIL","C","C+","B","B+","A","A+"})))))))</f>
        <v/>
      </c>
      <c r="Q31" s="210"/>
      <c r="R31" s="66" t="str">
        <f t="shared" si="3"/>
        <v/>
      </c>
      <c r="S31" s="149" t="str">
        <f>IF(AND(A31&lt;&gt;"",B31&lt;&gt;""),IF(OR(D31&lt;&gt;"ABS"),IF(OR(AND(D31&lt;ROUNDDOWN((0.7*E17),0),D31&lt;&gt;0),D31&gt;E17,D31=""),"Attendance Marks incorrect",""),""),"")</f>
        <v/>
      </c>
      <c r="T31" s="149"/>
      <c r="U31" s="150"/>
      <c r="V31" s="148" t="str">
        <f>IF(OR(AND(OR(F31&lt;=G17, F31=0, F31="ABS"),OR(H31&lt;=I17, H31=0, H31="ABS"),OR(J31&lt;=K17, J31=0,J31="ABS"))),IF(OR(AND(A31="",B31="",D31="",F31="",H31="",J31=""),AND(A31&lt;&gt;"",B31&lt;&gt;"",D31&lt;&gt;"",F31&lt;&gt;"",H31&lt;&gt;"",J31&lt;&gt;"", AG31="OK")),"","Given Marks or Format is incorrect"),"Given Marks or Format is incorrect")</f>
        <v/>
      </c>
      <c r="W31" s="149"/>
      <c r="X31" s="150"/>
      <c r="Y31" s="109" t="b">
        <f>IF(AND(EXACT(LEFT(B31,3),LEFT(G10,3)),MID(B31,4,1)="-",ISNUMBER(INT(MID(B31,5,1))),ISNUMBER(INT(MID(B31,6,1))),MID(B31,5,2)&lt;&gt;"00",MID(B31,5,2)&lt;&gt;MID(G10,2,2),EXACT(MID(B31,7,4),RIGHT(G10,4)),ISNUMBER(INT(MID(B31,11,1))),ISNUMBER(INT(MID(B31,12,1))),MID(B31,11,2)&lt;&gt;"00",OR(ISNUMBER(INT(MID(B31,11,3))),MID(B31,13,1)=""),OR(AND(ISNUMBER(INT(MID(B31,11,3))),MID(B31,11,1)&lt;&gt;"0",MID(B31,14,1)=""),AND((ISNUMBER(INT(MID(B31,11,2)))),MID(B31,13,1)=""))),"oKK")</f>
        <v>0</v>
      </c>
      <c r="Z31" s="1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1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12" t="b">
        <f>IF(AND( EXACT(LEFT(B31,LEN(G8)), G8),ISNUMBER(INT(MID(B31,(LEN(G8)+1),1))),ISNUMBER(INT(MID(B31,(LEN(G8)+2),1))), MID(B31,(LEN(G8)+1),2)&lt;&gt;"00",OR(ISNUMBER(INT(MID(B31,(LEN(G8)+3),1))),MID(B31,(LEN(G8)+3),1)=""),  OR(AND(ISNUMBER(INT(MID(B31,(LEN(G8)+1),3))),MID(B31,(LEN(G8)+1),1)&lt;&gt;"0", MID(B31,(LEN(G8)+4),1)=""),AND((ISNUMBER(INT(MID(B31,(LEN(G8)+1),2)))),MID(B31,(LEN(G8)+3),1)=""))),"OK")</f>
        <v>0</v>
      </c>
      <c r="AC31" s="1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14" t="b">
        <f>IF(AND(EXACT(LEFT(B31,3),LEFT(G8,3)),MID(B31,4,1)="-",ISNUMBER(INT(MID(B31,5,1))),ISNUMBER(INT(MID(B31,6,1))),MID(B31,5,2)&lt;&gt;"00",MID(B31,5,2)&lt;&gt;MID(G8,2,2),EXACT(MID(B31,7,2),RIGHT(G8,2)),ISNUMBER(INT(MID(B31,9,1))),ISNUMBER(INT(MID(B31,10,1))),MID(B31,9,2)&lt;&gt;"00",OR(ISNUMBER(INT(MID(B31,9,3))),MID(B31,11,1)=""),OR(AND(ISNUMBER(INT(MID(B31,9,3))),MID(B31,9,1)&lt;&gt;"0",MID(B31,12,1)=""),AND((ISNUMBER(INT(MID(B31,9,2)))),MID(B31,11,1)=""))),"oKK")</f>
        <v>0</v>
      </c>
      <c r="AE31" s="15"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16" t="b">
        <f t="shared" si="4"/>
        <v>0</v>
      </c>
      <c r="AG31" s="16" t="str">
        <f t="shared" si="5"/>
        <v>S# INCORRECT</v>
      </c>
      <c r="BO31" s="55" t="str">
        <f t="shared" si="40"/>
        <v/>
      </c>
      <c r="BP31" s="55" t="b">
        <f t="shared" si="6"/>
        <v>0</v>
      </c>
      <c r="BQ31" s="55" t="b">
        <f t="shared" si="7"/>
        <v>0</v>
      </c>
      <c r="BR31" s="55" t="b">
        <f t="shared" si="8"/>
        <v>0</v>
      </c>
      <c r="BS31" s="55" t="str">
        <f t="shared" si="9"/>
        <v/>
      </c>
      <c r="BT31" s="55" t="str">
        <f t="shared" si="10"/>
        <v/>
      </c>
      <c r="BU31" s="55" t="str">
        <f t="shared" si="11"/>
        <v/>
      </c>
      <c r="BV31" s="55" t="str">
        <f t="shared" si="12"/>
        <v/>
      </c>
      <c r="BW31" s="60" t="str">
        <f t="shared" si="13"/>
        <v/>
      </c>
      <c r="BX31" s="61" t="str">
        <f t="shared" si="30"/>
        <v>INCORRECT</v>
      </c>
      <c r="BY31" s="55" t="b">
        <f t="shared" si="31"/>
        <v>0</v>
      </c>
      <c r="BZ31" s="62" t="str">
        <f t="shared" si="41"/>
        <v/>
      </c>
      <c r="CA31" s="55" t="b">
        <f t="shared" si="14"/>
        <v>0</v>
      </c>
      <c r="CB31" s="55" t="b">
        <f t="shared" si="15"/>
        <v>0</v>
      </c>
      <c r="CC31" s="55" t="b">
        <f t="shared" si="16"/>
        <v>0</v>
      </c>
      <c r="CD31" s="55" t="b">
        <f t="shared" si="17"/>
        <v>0</v>
      </c>
      <c r="CE31" s="55" t="b">
        <f t="shared" si="18"/>
        <v>0</v>
      </c>
      <c r="CF31" s="55" t="b">
        <f t="shared" si="19"/>
        <v>0</v>
      </c>
      <c r="CG31" s="55" t="str">
        <f t="shared" si="20"/>
        <v/>
      </c>
      <c r="CH31" s="55" t="str">
        <f t="shared" si="21"/>
        <v/>
      </c>
      <c r="CI31" s="55" t="str">
        <f t="shared" si="22"/>
        <v/>
      </c>
      <c r="CJ31" s="55" t="str">
        <f t="shared" si="23"/>
        <v/>
      </c>
      <c r="CK31" s="55" t="str">
        <f t="shared" si="24"/>
        <v/>
      </c>
      <c r="CL31" s="55" t="str">
        <f t="shared" si="25"/>
        <v/>
      </c>
      <c r="CM31" s="62" t="str">
        <f t="shared" si="26"/>
        <v/>
      </c>
      <c r="CN31" s="62" t="str">
        <f t="shared" si="27"/>
        <v/>
      </c>
      <c r="CO31" s="63" t="str">
        <f t="shared" si="28"/>
        <v>NO</v>
      </c>
      <c r="CP31" s="63" t="str">
        <f t="shared" si="29"/>
        <v>NO</v>
      </c>
      <c r="CQ31" s="61" t="str">
        <f t="shared" si="32"/>
        <v>NO</v>
      </c>
      <c r="CR31" s="61" t="str">
        <f t="shared" si="33"/>
        <v>NO</v>
      </c>
      <c r="CS31" s="63" t="str">
        <f t="shared" si="34"/>
        <v>OK</v>
      </c>
      <c r="CT31" s="55" t="b">
        <f t="shared" si="35"/>
        <v>0</v>
      </c>
      <c r="CU31" s="55" t="b">
        <f t="shared" si="36"/>
        <v>0</v>
      </c>
      <c r="CV31" s="55" t="b">
        <f t="shared" si="37"/>
        <v>0</v>
      </c>
      <c r="CW31" s="55" t="b">
        <f t="shared" si="38"/>
        <v>0</v>
      </c>
      <c r="CX31" s="62" t="str">
        <f t="shared" si="39"/>
        <v>SEQUENCE INCORRECT</v>
      </c>
      <c r="CY31" s="64">
        <f>COUNTIF(B21:B30,T(B31))</f>
        <v>10</v>
      </c>
    </row>
    <row r="32" spans="1:103" s="1" customFormat="1" ht="18.95" customHeight="1" thickBot="1">
      <c r="A32" s="51"/>
      <c r="B32" s="157"/>
      <c r="C32" s="158"/>
      <c r="D32" s="157"/>
      <c r="E32" s="158"/>
      <c r="F32" s="157"/>
      <c r="G32" s="158"/>
      <c r="H32" s="157"/>
      <c r="I32" s="158"/>
      <c r="J32" s="157"/>
      <c r="K32" s="158"/>
      <c r="L32" s="151" t="str">
        <f>IF(AND(B32&lt;&gt;"", H32&lt;&gt;"", J32&lt;&gt;"",OR(H32&lt;=I17,H32="ABS"),OR(J32&lt;=K17,J32="ABS")),IF(AND(J32="ABS"),"ABS",IF(SUM(H32:J32)=0,"ZERO",SUM(H32,J32))),"")</f>
        <v/>
      </c>
      <c r="M32" s="151"/>
      <c r="N32" s="152" t="str">
        <f>IF(AND(A32&lt;&gt;"",B32&lt;&gt;"",D32&lt;&gt;"", F32&lt;&gt;"", H32&lt;&gt;"", J32&lt;&gt;"",S32="",R32="OK",V32="",OR(D32&lt;=E17,D32="ABS"),OR(F32&lt;=G17,F32="ABS"),OR(H32&lt;=I17,H32="ABS"),OR(J32&lt;=K17,J32="ABS")),IF(AND(OR(D32=0,D32="ABS"),OR(F32=0,F32="ABS"),OR(L32=0,L32="ABS"),D32="ABS",F32="ABS",L32="ABS"),"ABS",IF(AND(SUM(D32:F32)=0,OR(L32="ZERO",L32="ABS")),"ZERO",IF(L32="ABS",SUM(D32,F32),SUM(D32,F32,H32,J32)))),"")</f>
        <v/>
      </c>
      <c r="O32" s="153"/>
      <c r="P32" s="131" t="str">
        <f>IF(N32="","",IF(O17=250,LOOKUP(N32,{"ABS","ZERO",0,125,137,150,165,187,212},{"FAIL","FAIL","FAIL","C","C+","B","B+","A","A+"}),IF(O17=200,LOOKUP(N32,{"ABS","ZERO",0,100,110,120,132,150,170},{"FAIL","FAIL","FAIL","C","C+","B","B+","A","A+"}),IF(O17=150,LOOKUP(N32,{"ABS","ZERO",0,75,82,90,99,112,127},{"FAIL","FAIL","FAIL","C","C+","B","B+","A","A+"}),IF(O17=100,LOOKUP(N32,{"ABS","ZERO",0,50,55,60,66,75,85},{"FAIL","FAIL","FAIL","C","C+","B","B+","A","A+"}),IF(O17=50,LOOKUP(N32,{"ABS","ZERO",0,25,27,30,33,37,42},{"FAIL","FAIL","FAIL","C","C+","B","B+","A","A+"})))))))</f>
        <v/>
      </c>
      <c r="Q32" s="210"/>
      <c r="R32" s="66" t="str">
        <f t="shared" si="3"/>
        <v/>
      </c>
      <c r="S32" s="149" t="str">
        <f>IF(AND(A32&lt;&gt;"",B32&lt;&gt;""),IF(OR(D32&lt;&gt;"ABS"),IF(OR(AND(D32&lt;ROUNDDOWN((0.7*E17),0),D32&lt;&gt;0),D32&gt;E17,D32=""),"Attendance Marks incorrect",""),""),"")</f>
        <v/>
      </c>
      <c r="T32" s="149"/>
      <c r="U32" s="150"/>
      <c r="V32" s="148" t="str">
        <f>IF(OR(AND(OR(F32&lt;=G17, F32=0, F32="ABS"),OR(H32&lt;=I17, H32=0, H32="ABS"),OR(J32&lt;=K17, J32=0,J32="ABS"))),IF(OR(AND(A32="",B32="",D32="",F32="",H32="",J32=""),AND(A32&lt;&gt;"",B32&lt;&gt;"",D32&lt;&gt;"",F32&lt;&gt;"",H32&lt;&gt;"",J32&lt;&gt;"", AG32="OK")),"","Given Marks or Format is incorrect"),"Given Marks or Format is incorrect")</f>
        <v/>
      </c>
      <c r="W32" s="149"/>
      <c r="X32" s="150"/>
      <c r="Y32" s="109" t="b">
        <f>IF(AND(EXACT(LEFT(B32,3),LEFT(G10,3)),MID(B32,4,1)="-",ISNUMBER(INT(MID(B32,5,1))),ISNUMBER(INT(MID(B32,6,1))),MID(B32,5,2)&lt;&gt;"00",MID(B32,5,2)&lt;&gt;MID(G10,2,2),EXACT(MID(B32,7,4),RIGHT(G10,4)),ISNUMBER(INT(MID(B32,11,1))),ISNUMBER(INT(MID(B32,12,1))),MID(B32,11,2)&lt;&gt;"00",OR(ISNUMBER(INT(MID(B32,11,3))),MID(B32,13,1)=""),OR(AND(ISNUMBER(INT(MID(B32,11,3))),MID(B32,11,1)&lt;&gt;"0",MID(B32,14,1)=""),AND((ISNUMBER(INT(MID(B32,11,2)))),MID(B32,13,1)=""))),"oKK")</f>
        <v>0</v>
      </c>
      <c r="Z32" s="1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1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12" t="b">
        <f>IF(AND( EXACT(LEFT(B32,LEN(G8)), G8),ISNUMBER(INT(MID(B32,(LEN(G8)+1),1))),ISNUMBER(INT(MID(B32,(LEN(G8)+2),1))), MID(B32,(LEN(G8)+1),2)&lt;&gt;"00",OR(ISNUMBER(INT(MID(B32,(LEN(G8)+3),1))),MID(B32,(LEN(G8)+3),1)=""),  OR(AND(ISNUMBER(INT(MID(B32,(LEN(G8)+1),3))),MID(B32,(LEN(G8)+1),1)&lt;&gt;"0", MID(B32,(LEN(G8)+4),1)=""),AND((ISNUMBER(INT(MID(B32,(LEN(G8)+1),2)))),MID(B32,(LEN(G8)+3),1)=""))),"OK")</f>
        <v>0</v>
      </c>
      <c r="AC32" s="1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14" t="b">
        <f>IF(AND(EXACT(LEFT(B32,3),LEFT(G8,3)),MID(B32,4,1)="-",ISNUMBER(INT(MID(B32,5,1))),ISNUMBER(INT(MID(B32,6,1))),MID(B32,5,2)&lt;&gt;"00",MID(B32,5,2)&lt;&gt;MID(G8,2,2),EXACT(MID(B32,7,2),RIGHT(G8,2)),ISNUMBER(INT(MID(B32,9,1))),ISNUMBER(INT(MID(B32,10,1))),MID(B32,9,2)&lt;&gt;"00",OR(ISNUMBER(INT(MID(B32,9,3))),MID(B32,11,1)=""),OR(AND(ISNUMBER(INT(MID(B32,9,3))),MID(B32,9,1)&lt;&gt;"0",MID(B32,12,1)=""),AND((ISNUMBER(INT(MID(B32,9,2)))),MID(B32,11,1)=""))),"oKK")</f>
        <v>0</v>
      </c>
      <c r="AE32" s="15"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16" t="b">
        <f t="shared" si="4"/>
        <v>0</v>
      </c>
      <c r="AG32" s="16" t="str">
        <f t="shared" si="5"/>
        <v>S# INCORRECT</v>
      </c>
      <c r="BO32" s="55" t="str">
        <f t="shared" si="40"/>
        <v/>
      </c>
      <c r="BP32" s="55" t="b">
        <f t="shared" si="6"/>
        <v>0</v>
      </c>
      <c r="BQ32" s="55" t="b">
        <f t="shared" si="7"/>
        <v>0</v>
      </c>
      <c r="BR32" s="55" t="b">
        <f t="shared" si="8"/>
        <v>0</v>
      </c>
      <c r="BS32" s="55" t="str">
        <f t="shared" si="9"/>
        <v/>
      </c>
      <c r="BT32" s="55" t="str">
        <f t="shared" si="10"/>
        <v/>
      </c>
      <c r="BU32" s="55" t="str">
        <f t="shared" si="11"/>
        <v/>
      </c>
      <c r="BV32" s="55" t="str">
        <f t="shared" si="12"/>
        <v/>
      </c>
      <c r="BW32" s="60" t="str">
        <f t="shared" si="13"/>
        <v/>
      </c>
      <c r="BX32" s="61" t="str">
        <f t="shared" si="30"/>
        <v>INCORRECT</v>
      </c>
      <c r="BY32" s="55" t="b">
        <f t="shared" si="31"/>
        <v>0</v>
      </c>
      <c r="BZ32" s="62" t="str">
        <f t="shared" si="41"/>
        <v/>
      </c>
      <c r="CA32" s="55" t="b">
        <f t="shared" si="14"/>
        <v>0</v>
      </c>
      <c r="CB32" s="55" t="b">
        <f t="shared" si="15"/>
        <v>0</v>
      </c>
      <c r="CC32" s="55" t="b">
        <f t="shared" si="16"/>
        <v>0</v>
      </c>
      <c r="CD32" s="55" t="b">
        <f t="shared" si="17"/>
        <v>0</v>
      </c>
      <c r="CE32" s="55" t="b">
        <f t="shared" si="18"/>
        <v>0</v>
      </c>
      <c r="CF32" s="55" t="b">
        <f t="shared" si="19"/>
        <v>0</v>
      </c>
      <c r="CG32" s="55" t="str">
        <f t="shared" si="20"/>
        <v/>
      </c>
      <c r="CH32" s="55" t="str">
        <f t="shared" si="21"/>
        <v/>
      </c>
      <c r="CI32" s="55" t="str">
        <f t="shared" si="22"/>
        <v/>
      </c>
      <c r="CJ32" s="55" t="str">
        <f t="shared" si="23"/>
        <v/>
      </c>
      <c r="CK32" s="55" t="str">
        <f t="shared" si="24"/>
        <v/>
      </c>
      <c r="CL32" s="55" t="str">
        <f t="shared" si="25"/>
        <v/>
      </c>
      <c r="CM32" s="62" t="str">
        <f t="shared" si="26"/>
        <v/>
      </c>
      <c r="CN32" s="62" t="str">
        <f t="shared" si="27"/>
        <v/>
      </c>
      <c r="CO32" s="63" t="str">
        <f t="shared" si="28"/>
        <v>NO</v>
      </c>
      <c r="CP32" s="63" t="str">
        <f t="shared" si="29"/>
        <v>NO</v>
      </c>
      <c r="CQ32" s="61" t="str">
        <f t="shared" si="32"/>
        <v>NO</v>
      </c>
      <c r="CR32" s="61" t="str">
        <f t="shared" si="33"/>
        <v>NO</v>
      </c>
      <c r="CS32" s="63" t="str">
        <f t="shared" si="34"/>
        <v>OK</v>
      </c>
      <c r="CT32" s="55" t="b">
        <f t="shared" si="35"/>
        <v>0</v>
      </c>
      <c r="CU32" s="55" t="b">
        <f t="shared" si="36"/>
        <v>0</v>
      </c>
      <c r="CV32" s="55" t="b">
        <f t="shared" si="37"/>
        <v>0</v>
      </c>
      <c r="CW32" s="55" t="b">
        <f t="shared" si="38"/>
        <v>0</v>
      </c>
      <c r="CX32" s="62" t="str">
        <f t="shared" si="39"/>
        <v>SEQUENCE INCORRECT</v>
      </c>
      <c r="CY32" s="64">
        <f>COUNTIF(B21:B31,T(B32))</f>
        <v>11</v>
      </c>
    </row>
    <row r="33" spans="1:103" s="1" customFormat="1" ht="18.95" customHeight="1" thickBot="1">
      <c r="A33" s="51"/>
      <c r="B33" s="157"/>
      <c r="C33" s="158"/>
      <c r="D33" s="157"/>
      <c r="E33" s="158"/>
      <c r="F33" s="157"/>
      <c r="G33" s="158"/>
      <c r="H33" s="157"/>
      <c r="I33" s="158"/>
      <c r="J33" s="157"/>
      <c r="K33" s="158"/>
      <c r="L33" s="151" t="str">
        <f>IF(AND(B33&lt;&gt;"", H33&lt;&gt;"", J33&lt;&gt;"",OR(H33&lt;=I17,H33="ABS"),OR(J33&lt;=K17,J33="ABS")),IF(AND(J33="ABS"),"ABS",IF(SUM(H33:J33)=0,"ZERO",SUM(H33,J33))),"")</f>
        <v/>
      </c>
      <c r="M33" s="151"/>
      <c r="N33" s="152" t="str">
        <f>IF(AND(A33&lt;&gt;"",B33&lt;&gt;"",D33&lt;&gt;"", F33&lt;&gt;"", H33&lt;&gt;"", J33&lt;&gt;"",S33="",R33="OK",V33="",OR(D33&lt;=E17,D33="ABS"),OR(F33&lt;=G17,F33="ABS"),OR(H33&lt;=I17,H33="ABS"),OR(J33&lt;=K17,J33="ABS")),IF(AND(OR(D33=0,D33="ABS"),OR(F33=0,F33="ABS"),OR(L33=0,L33="ABS"),D33="ABS",F33="ABS",L33="ABS"),"ABS",IF(AND(SUM(D33:F33)=0,OR(L33="ZERO",L33="ABS")),"ZERO",IF(L33="ABS",SUM(D33,F33),SUM(D33,F33,H33,J33)))),"")</f>
        <v/>
      </c>
      <c r="O33" s="153"/>
      <c r="P33" s="131" t="str">
        <f>IF(N33="","",IF(O17=250,LOOKUP(N33,{"ABS","ZERO",0,125,137,150,165,187,212},{"FAIL","FAIL","FAIL","C","C+","B","B+","A","A+"}),IF(O17=200,LOOKUP(N33,{"ABS","ZERO",0,100,110,120,132,150,170},{"FAIL","FAIL","FAIL","C","C+","B","B+","A","A+"}),IF(O17=150,LOOKUP(N33,{"ABS","ZERO",0,75,82,90,99,112,127},{"FAIL","FAIL","FAIL","C","C+","B","B+","A","A+"}),IF(O17=100,LOOKUP(N33,{"ABS","ZERO",0,50,55,60,66,75,85},{"FAIL","FAIL","FAIL","C","C+","B","B+","A","A+"}),IF(O17=50,LOOKUP(N33,{"ABS","ZERO",0,25,27,30,33,37,42},{"FAIL","FAIL","FAIL","C","C+","B","B+","A","A+"})))))))</f>
        <v/>
      </c>
      <c r="Q33" s="210"/>
      <c r="R33" s="66" t="str">
        <f t="shared" si="3"/>
        <v/>
      </c>
      <c r="S33" s="149" t="str">
        <f>IF(AND(A33&lt;&gt;"",B33&lt;&gt;""),IF(OR(D33&lt;&gt;"ABS"),IF(OR(AND(D33&lt;ROUNDDOWN((0.7*E17),0),D33&lt;&gt;0),D33&gt;E17,D33=""),"Attendance Marks incorrect",""),""),"")</f>
        <v/>
      </c>
      <c r="T33" s="149"/>
      <c r="U33" s="150"/>
      <c r="V33" s="148" t="str">
        <f>IF(OR(AND(OR(F33&lt;=G17, F33=0, F33="ABS"),OR(H33&lt;=I17, H33=0, H33="ABS"),OR(J33&lt;=K17, J33=0,J33="ABS"))),IF(OR(AND(A33="",B33="",D33="",F33="",H33="",J33=""),AND(A33&lt;&gt;"",B33&lt;&gt;"",D33&lt;&gt;"",F33&lt;&gt;"",H33&lt;&gt;"",J33&lt;&gt;"", AG33="OK")),"","Given Marks or Format is incorrect"),"Given Marks or Format is incorrect")</f>
        <v/>
      </c>
      <c r="W33" s="149"/>
      <c r="X33" s="150"/>
      <c r="Y33" s="109" t="b">
        <f>IF(AND(EXACT(LEFT(B33,3),LEFT(G10,3)),MID(B33,4,1)="-",ISNUMBER(INT(MID(B33,5,1))),ISNUMBER(INT(MID(B33,6,1))),MID(B33,5,2)&lt;&gt;"00",MID(B33,5,2)&lt;&gt;MID(G10,2,2),EXACT(MID(B33,7,4),RIGHT(G10,4)),ISNUMBER(INT(MID(B33,11,1))),ISNUMBER(INT(MID(B33,12,1))),MID(B33,11,2)&lt;&gt;"00",OR(ISNUMBER(INT(MID(B33,11,3))),MID(B33,13,1)=""),OR(AND(ISNUMBER(INT(MID(B33,11,3))),MID(B33,11,1)&lt;&gt;"0",MID(B33,14,1)=""),AND((ISNUMBER(INT(MID(B33,11,2)))),MID(B33,13,1)=""))),"oKK")</f>
        <v>0</v>
      </c>
      <c r="Z33" s="1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1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12" t="b">
        <f>IF(AND( EXACT(LEFT(B33,LEN(G8)), G8),ISNUMBER(INT(MID(B33,(LEN(G8)+1),1))),ISNUMBER(INT(MID(B33,(LEN(G8)+2),1))), MID(B33,(LEN(G8)+1),2)&lt;&gt;"00",OR(ISNUMBER(INT(MID(B33,(LEN(G8)+3),1))),MID(B33,(LEN(G8)+3),1)=""),  OR(AND(ISNUMBER(INT(MID(B33,(LEN(G8)+1),3))),MID(B33,(LEN(G8)+1),1)&lt;&gt;"0", MID(B33,(LEN(G8)+4),1)=""),AND((ISNUMBER(INT(MID(B33,(LEN(G8)+1),2)))),MID(B33,(LEN(G8)+3),1)=""))),"OK")</f>
        <v>0</v>
      </c>
      <c r="AC33" s="1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14" t="b">
        <f>IF(AND(EXACT(LEFT(B33,3),LEFT(G8,3)),MID(B33,4,1)="-",ISNUMBER(INT(MID(B33,5,1))),ISNUMBER(INT(MID(B33,6,1))),MID(B33,5,2)&lt;&gt;"00",MID(B33,5,2)&lt;&gt;MID(G8,2,2),EXACT(MID(B33,7,2),RIGHT(G8,2)),ISNUMBER(INT(MID(B33,9,1))),ISNUMBER(INT(MID(B33,10,1))),MID(B33,9,2)&lt;&gt;"00",OR(ISNUMBER(INT(MID(B33,9,3))),MID(B33,11,1)=""),OR(AND(ISNUMBER(INT(MID(B33,9,3))),MID(B33,9,1)&lt;&gt;"0",MID(B33,12,1)=""),AND((ISNUMBER(INT(MID(B33,9,2)))),MID(B33,11,1)=""))),"oKK")</f>
        <v>0</v>
      </c>
      <c r="AE33" s="15"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16" t="b">
        <f t="shared" si="4"/>
        <v>0</v>
      </c>
      <c r="AG33" s="16" t="str">
        <f t="shared" si="5"/>
        <v>S# INCORRECT</v>
      </c>
      <c r="BO33" s="55" t="str">
        <f t="shared" si="40"/>
        <v/>
      </c>
      <c r="BP33" s="55" t="b">
        <f t="shared" si="6"/>
        <v>0</v>
      </c>
      <c r="BQ33" s="55" t="b">
        <f t="shared" si="7"/>
        <v>0</v>
      </c>
      <c r="BR33" s="55" t="b">
        <f t="shared" si="8"/>
        <v>0</v>
      </c>
      <c r="BS33" s="55" t="str">
        <f t="shared" si="9"/>
        <v/>
      </c>
      <c r="BT33" s="55" t="str">
        <f t="shared" si="10"/>
        <v/>
      </c>
      <c r="BU33" s="55" t="str">
        <f t="shared" si="11"/>
        <v/>
      </c>
      <c r="BV33" s="55" t="str">
        <f t="shared" si="12"/>
        <v/>
      </c>
      <c r="BW33" s="60" t="str">
        <f t="shared" si="13"/>
        <v/>
      </c>
      <c r="BX33" s="61" t="str">
        <f t="shared" si="30"/>
        <v>INCORRECT</v>
      </c>
      <c r="BY33" s="55" t="b">
        <f t="shared" si="31"/>
        <v>0</v>
      </c>
      <c r="BZ33" s="62" t="str">
        <f t="shared" si="41"/>
        <v/>
      </c>
      <c r="CA33" s="55" t="b">
        <f t="shared" si="14"/>
        <v>0</v>
      </c>
      <c r="CB33" s="55" t="b">
        <f t="shared" si="15"/>
        <v>0</v>
      </c>
      <c r="CC33" s="55" t="b">
        <f t="shared" si="16"/>
        <v>0</v>
      </c>
      <c r="CD33" s="55" t="b">
        <f t="shared" si="17"/>
        <v>0</v>
      </c>
      <c r="CE33" s="55" t="b">
        <f t="shared" si="18"/>
        <v>0</v>
      </c>
      <c r="CF33" s="55" t="b">
        <f t="shared" si="19"/>
        <v>0</v>
      </c>
      <c r="CG33" s="55" t="str">
        <f t="shared" si="20"/>
        <v/>
      </c>
      <c r="CH33" s="55" t="str">
        <f t="shared" si="21"/>
        <v/>
      </c>
      <c r="CI33" s="55" t="str">
        <f t="shared" si="22"/>
        <v/>
      </c>
      <c r="CJ33" s="55" t="str">
        <f t="shared" si="23"/>
        <v/>
      </c>
      <c r="CK33" s="55" t="str">
        <f t="shared" si="24"/>
        <v/>
      </c>
      <c r="CL33" s="55" t="str">
        <f t="shared" si="25"/>
        <v/>
      </c>
      <c r="CM33" s="62" t="str">
        <f t="shared" si="26"/>
        <v/>
      </c>
      <c r="CN33" s="62" t="str">
        <f t="shared" si="27"/>
        <v/>
      </c>
      <c r="CO33" s="63" t="str">
        <f t="shared" si="28"/>
        <v>NO</v>
      </c>
      <c r="CP33" s="63" t="str">
        <f t="shared" si="29"/>
        <v>NO</v>
      </c>
      <c r="CQ33" s="61" t="str">
        <f t="shared" si="32"/>
        <v>NO</v>
      </c>
      <c r="CR33" s="61" t="str">
        <f t="shared" si="33"/>
        <v>NO</v>
      </c>
      <c r="CS33" s="63" t="str">
        <f t="shared" si="34"/>
        <v>OK</v>
      </c>
      <c r="CT33" s="55" t="b">
        <f t="shared" si="35"/>
        <v>0</v>
      </c>
      <c r="CU33" s="55" t="b">
        <f t="shared" si="36"/>
        <v>0</v>
      </c>
      <c r="CV33" s="55" t="b">
        <f t="shared" si="37"/>
        <v>0</v>
      </c>
      <c r="CW33" s="55" t="b">
        <f t="shared" si="38"/>
        <v>0</v>
      </c>
      <c r="CX33" s="62" t="str">
        <f t="shared" si="39"/>
        <v>SEQUENCE INCORRECT</v>
      </c>
      <c r="CY33" s="64">
        <f>COUNTIF(B21:B32,T(B33))</f>
        <v>12</v>
      </c>
    </row>
    <row r="34" spans="1:103" s="1" customFormat="1" ht="18.95" customHeight="1" thickBot="1">
      <c r="A34" s="51"/>
      <c r="B34" s="157"/>
      <c r="C34" s="158"/>
      <c r="D34" s="157"/>
      <c r="E34" s="158"/>
      <c r="F34" s="157"/>
      <c r="G34" s="158"/>
      <c r="H34" s="157"/>
      <c r="I34" s="158"/>
      <c r="J34" s="157"/>
      <c r="K34" s="158"/>
      <c r="L34" s="151" t="str">
        <f>IF(AND(B34&lt;&gt;"", H34&lt;&gt;"", J34&lt;&gt;"",OR(H34&lt;=I17,H34="ABS"),OR(J34&lt;=K17,J34="ABS")),IF(AND(J34="ABS"),"ABS",IF(SUM(H34:J34)=0,"ZERO",SUM(H34,J34))),"")</f>
        <v/>
      </c>
      <c r="M34" s="151"/>
      <c r="N34" s="152" t="str">
        <f>IF(AND(A34&lt;&gt;"",B34&lt;&gt;"",D34&lt;&gt;"", F34&lt;&gt;"", H34&lt;&gt;"", J34&lt;&gt;"",S34="",R34="OK",V34="",OR(D34&lt;=E17,D34="ABS"),OR(F34&lt;=G17,F34="ABS"),OR(H34&lt;=I17,H34="ABS"),OR(J34&lt;=K17,J34="ABS")),IF(AND(OR(D34=0,D34="ABS"),OR(F34=0,F34="ABS"),OR(L34=0,L34="ABS"),D34="ABS",F34="ABS",L34="ABS"),"ABS",IF(AND(SUM(D34:F34)=0,OR(L34="ZERO",L34="ABS")),"ZERO",IF(L34="ABS",SUM(D34,F34),SUM(D34,F34,H34,J34)))),"")</f>
        <v/>
      </c>
      <c r="O34" s="153"/>
      <c r="P34" s="131" t="str">
        <f>IF(N34="","",IF(O17=250,LOOKUP(N34,{"ABS","ZERO",0,125,137,150,165,187,212},{"FAIL","FAIL","FAIL","C","C+","B","B+","A","A+"}),IF(O17=200,LOOKUP(N34,{"ABS","ZERO",0,100,110,120,132,150,170},{"FAIL","FAIL","FAIL","C","C+","B","B+","A","A+"}),IF(O17=150,LOOKUP(N34,{"ABS","ZERO",0,75,82,90,99,112,127},{"FAIL","FAIL","FAIL","C","C+","B","B+","A","A+"}),IF(O17=100,LOOKUP(N34,{"ABS","ZERO",0,50,55,60,66,75,85},{"FAIL","FAIL","FAIL","C","C+","B","B+","A","A+"}),IF(O17=50,LOOKUP(N34,{"ABS","ZERO",0,25,27,30,33,37,42},{"FAIL","FAIL","FAIL","C","C+","B","B+","A","A+"})))))))</f>
        <v/>
      </c>
      <c r="Q34" s="210"/>
      <c r="R34" s="66" t="str">
        <f t="shared" si="3"/>
        <v/>
      </c>
      <c r="S34" s="149" t="str">
        <f>IF(AND(A34&lt;&gt;"",B34&lt;&gt;""),IF(OR(D34&lt;&gt;"ABS"),IF(OR(AND(D34&lt;ROUNDDOWN((0.7*E17),0),D34&lt;&gt;0),D34&gt;E17,D34=""),"Attendance Marks incorrect",""),""),"")</f>
        <v/>
      </c>
      <c r="T34" s="149"/>
      <c r="U34" s="150"/>
      <c r="V34" s="148" t="str">
        <f>IF(OR(AND(OR(F34&lt;=G17, F34=0, F34="ABS"),OR(H34&lt;=I17, H34=0, H34="ABS"),OR(J34&lt;=K17, J34=0,J34="ABS"))),IF(OR(AND(A34="",B34="",D34="",F34="",H34="",J34=""),AND(A34&lt;&gt;"",B34&lt;&gt;"",D34&lt;&gt;"",F34&lt;&gt;"",H34&lt;&gt;"",J34&lt;&gt;"", AG34="OK")),"","Given Marks or Format is incorrect"),"Given Marks or Format is incorrect")</f>
        <v/>
      </c>
      <c r="W34" s="149"/>
      <c r="X34" s="150"/>
      <c r="Y34" s="109" t="b">
        <f>IF(AND(EXACT(LEFT(B34,3),LEFT(G10,3)),MID(B34,4,1)="-",ISNUMBER(INT(MID(B34,5,1))),ISNUMBER(INT(MID(B34,6,1))),MID(B34,5,2)&lt;&gt;"00",MID(B34,5,2)&lt;&gt;MID(G10,2,2),EXACT(MID(B34,7,4),RIGHT(G10,4)),ISNUMBER(INT(MID(B34,11,1))),ISNUMBER(INT(MID(B34,12,1))),MID(B34,11,2)&lt;&gt;"00",OR(ISNUMBER(INT(MID(B34,11,3))),MID(B34,13,1)=""),OR(AND(ISNUMBER(INT(MID(B34,11,3))),MID(B34,11,1)&lt;&gt;"0",MID(B34,14,1)=""),AND((ISNUMBER(INT(MID(B34,11,2)))),MID(B34,13,1)=""))),"oKK")</f>
        <v>0</v>
      </c>
      <c r="Z34" s="1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1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12" t="b">
        <f>IF(AND( EXACT(LEFT(B34,LEN(G8)), G8),ISNUMBER(INT(MID(B34,(LEN(G8)+1),1))),ISNUMBER(INT(MID(B34,(LEN(G8)+2),1))), MID(B34,(LEN(G8)+1),2)&lt;&gt;"00",OR(ISNUMBER(INT(MID(B34,(LEN(G8)+3),1))),MID(B34,(LEN(G8)+3),1)=""),  OR(AND(ISNUMBER(INT(MID(B34,(LEN(G8)+1),3))),MID(B34,(LEN(G8)+1),1)&lt;&gt;"0", MID(B34,(LEN(G8)+4),1)=""),AND((ISNUMBER(INT(MID(B34,(LEN(G8)+1),2)))),MID(B34,(LEN(G8)+3),1)=""))),"OK")</f>
        <v>0</v>
      </c>
      <c r="AC34" s="1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14" t="b">
        <f>IF(AND(EXACT(LEFT(B34,3),LEFT(G8,3)),MID(B34,4,1)="-",ISNUMBER(INT(MID(B34,5,1))),ISNUMBER(INT(MID(B34,6,1))),MID(B34,5,2)&lt;&gt;"00",MID(B34,5,2)&lt;&gt;MID(G8,2,2),EXACT(MID(B34,7,2),RIGHT(G8,2)),ISNUMBER(INT(MID(B34,9,1))),ISNUMBER(INT(MID(B34,10,1))),MID(B34,9,2)&lt;&gt;"00",OR(ISNUMBER(INT(MID(B34,9,3))),MID(B34,11,1)=""),OR(AND(ISNUMBER(INT(MID(B34,9,3))),MID(B34,9,1)&lt;&gt;"0",MID(B34,12,1)=""),AND((ISNUMBER(INT(MID(B34,9,2)))),MID(B34,11,1)=""))),"oKK")</f>
        <v>0</v>
      </c>
      <c r="AE34" s="15"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16" t="b">
        <f t="shared" si="4"/>
        <v>0</v>
      </c>
      <c r="AG34" s="16" t="str">
        <f t="shared" si="5"/>
        <v>S# INCORRECT</v>
      </c>
      <c r="BO34" s="55" t="str">
        <f t="shared" ref="BO34:BO40" si="42">RIGHT(B34,3)</f>
        <v/>
      </c>
      <c r="BP34" s="55" t="b">
        <f t="shared" si="6"/>
        <v>0</v>
      </c>
      <c r="BQ34" s="55" t="b">
        <f t="shared" si="7"/>
        <v>0</v>
      </c>
      <c r="BR34" s="55" t="b">
        <f t="shared" si="8"/>
        <v>0</v>
      </c>
      <c r="BS34" s="55" t="str">
        <f t="shared" si="9"/>
        <v/>
      </c>
      <c r="BT34" s="55" t="str">
        <f t="shared" si="10"/>
        <v/>
      </c>
      <c r="BU34" s="55" t="str">
        <f t="shared" si="11"/>
        <v/>
      </c>
      <c r="BV34" s="55" t="str">
        <f t="shared" si="12"/>
        <v/>
      </c>
      <c r="BW34" s="60" t="str">
        <f t="shared" si="13"/>
        <v/>
      </c>
      <c r="BX34" s="61" t="str">
        <f t="shared" si="30"/>
        <v>INCORRECT</v>
      </c>
      <c r="BY34" s="55" t="b">
        <f t="shared" si="31"/>
        <v>0</v>
      </c>
      <c r="BZ34" s="62" t="str">
        <f t="shared" ref="BZ34:BZ40" si="43">LEFT(B34,6)</f>
        <v/>
      </c>
      <c r="CA34" s="55" t="b">
        <f t="shared" si="14"/>
        <v>0</v>
      </c>
      <c r="CB34" s="55" t="b">
        <f t="shared" si="15"/>
        <v>0</v>
      </c>
      <c r="CC34" s="55" t="b">
        <f t="shared" si="16"/>
        <v>0</v>
      </c>
      <c r="CD34" s="55" t="b">
        <f t="shared" si="17"/>
        <v>0</v>
      </c>
      <c r="CE34" s="55" t="b">
        <f t="shared" si="18"/>
        <v>0</v>
      </c>
      <c r="CF34" s="55" t="b">
        <f t="shared" si="19"/>
        <v>0</v>
      </c>
      <c r="CG34" s="55" t="str">
        <f t="shared" si="20"/>
        <v/>
      </c>
      <c r="CH34" s="55" t="str">
        <f t="shared" si="21"/>
        <v/>
      </c>
      <c r="CI34" s="55" t="str">
        <f t="shared" si="22"/>
        <v/>
      </c>
      <c r="CJ34" s="55" t="str">
        <f t="shared" si="23"/>
        <v/>
      </c>
      <c r="CK34" s="55" t="str">
        <f t="shared" si="24"/>
        <v/>
      </c>
      <c r="CL34" s="55" t="str">
        <f t="shared" si="25"/>
        <v/>
      </c>
      <c r="CM34" s="62" t="str">
        <f t="shared" si="26"/>
        <v/>
      </c>
      <c r="CN34" s="62" t="str">
        <f t="shared" si="27"/>
        <v/>
      </c>
      <c r="CO34" s="63" t="str">
        <f t="shared" si="28"/>
        <v>NO</v>
      </c>
      <c r="CP34" s="63" t="str">
        <f t="shared" si="29"/>
        <v>NO</v>
      </c>
      <c r="CQ34" s="61" t="str">
        <f t="shared" si="32"/>
        <v>NO</v>
      </c>
      <c r="CR34" s="61" t="str">
        <f t="shared" si="33"/>
        <v>NO</v>
      </c>
      <c r="CS34" s="63" t="str">
        <f t="shared" si="34"/>
        <v>OK</v>
      </c>
      <c r="CT34" s="55" t="b">
        <f t="shared" si="35"/>
        <v>0</v>
      </c>
      <c r="CU34" s="55" t="b">
        <f t="shared" si="36"/>
        <v>0</v>
      </c>
      <c r="CV34" s="55" t="b">
        <f t="shared" si="37"/>
        <v>0</v>
      </c>
      <c r="CW34" s="55" t="b">
        <f t="shared" si="38"/>
        <v>0</v>
      </c>
      <c r="CX34" s="62" t="str">
        <f t="shared" si="39"/>
        <v>SEQUENCE INCORRECT</v>
      </c>
      <c r="CY34" s="64">
        <f>COUNTIF(B21:B33,T(B34))</f>
        <v>13</v>
      </c>
    </row>
    <row r="35" spans="1:103" s="1" customFormat="1" ht="18.95" customHeight="1" thickBot="1">
      <c r="A35" s="51"/>
      <c r="B35" s="157"/>
      <c r="C35" s="158"/>
      <c r="D35" s="157"/>
      <c r="E35" s="158"/>
      <c r="F35" s="157"/>
      <c r="G35" s="158"/>
      <c r="H35" s="157"/>
      <c r="I35" s="158"/>
      <c r="J35" s="157"/>
      <c r="K35" s="158"/>
      <c r="L35" s="151" t="str">
        <f>IF(AND(B35&lt;&gt;"", H35&lt;&gt;"", J35&lt;&gt;"",OR(H35&lt;=I17,H35="ABS"),OR(J35&lt;=K17,J35="ABS")),IF(AND(J35="ABS"),"ABS",IF(SUM(H35:J35)=0,"ZERO",SUM(H35,J35))),"")</f>
        <v/>
      </c>
      <c r="M35" s="151"/>
      <c r="N35" s="152" t="str">
        <f>IF(AND(A35&lt;&gt;"",B35&lt;&gt;"",D35&lt;&gt;"", F35&lt;&gt;"", H35&lt;&gt;"", J35&lt;&gt;"",S35="",R35="OK",V35="",OR(D35&lt;=E17,D35="ABS"),OR(F35&lt;=G17,F35="ABS"),OR(H35&lt;=I17,H35="ABS"),OR(J35&lt;=K17,J35="ABS")),IF(AND(OR(D35=0,D35="ABS"),OR(F35=0,F35="ABS"),OR(L35=0,L35="ABS"),D35="ABS",F35="ABS",L35="ABS"),"ABS",IF(AND(SUM(D35:F35)=0,OR(L35="ZERO",L35="ABS")),"ZERO",IF(L35="ABS",SUM(D35,F35),SUM(D35,F35,H35,J35)))),"")</f>
        <v/>
      </c>
      <c r="O35" s="153"/>
      <c r="P35" s="131" t="str">
        <f>IF(N35="","",IF(O17=250,LOOKUP(N35,{"ABS","ZERO",0,125,137,150,165,187,212},{"FAIL","FAIL","FAIL","C","C+","B","B+","A","A+"}),IF(O17=200,LOOKUP(N35,{"ABS","ZERO",0,100,110,120,132,150,170},{"FAIL","FAIL","FAIL","C","C+","B","B+","A","A+"}),IF(O17=150,LOOKUP(N35,{"ABS","ZERO",0,75,82,90,99,112,127},{"FAIL","FAIL","FAIL","C","C+","B","B+","A","A+"}),IF(O17=100,LOOKUP(N35,{"ABS","ZERO",0,50,55,60,66,75,85},{"FAIL","FAIL","FAIL","C","C+","B","B+","A","A+"}),IF(O17=50,LOOKUP(N35,{"ABS","ZERO",0,25,27,30,33,37,42},{"FAIL","FAIL","FAIL","C","C+","B","B+","A","A+"})))))))</f>
        <v/>
      </c>
      <c r="Q35" s="210"/>
      <c r="R35" s="66" t="str">
        <f t="shared" si="3"/>
        <v/>
      </c>
      <c r="S35" s="149" t="str">
        <f>IF(AND(A35&lt;&gt;"",B35&lt;&gt;""),IF(OR(D35&lt;&gt;"ABS"),IF(OR(AND(D35&lt;ROUNDDOWN((0.7*E17),0),D35&lt;&gt;0),D35&gt;E17,D35=""),"Attendance Marks incorrect",""),""),"")</f>
        <v/>
      </c>
      <c r="T35" s="149"/>
      <c r="U35" s="150"/>
      <c r="V35" s="148" t="str">
        <f>IF(OR(AND(OR(F35&lt;=G17, F35=0, F35="ABS"),OR(H35&lt;=I17, H35=0, H35="ABS"),OR(J35&lt;=K17, J35=0,J35="ABS"))),IF(OR(AND(A35="",B35="",D35="",F35="",H35="",J35=""),AND(A35&lt;&gt;"",B35&lt;&gt;"",D35&lt;&gt;"",F35&lt;&gt;"",H35&lt;&gt;"",J35&lt;&gt;"", AG35="OK")),"","Given Marks or Format is incorrect"),"Given Marks or Format is incorrect")</f>
        <v/>
      </c>
      <c r="W35" s="149"/>
      <c r="X35" s="150"/>
      <c r="Y35" s="109" t="b">
        <f>IF(AND(EXACT(LEFT(B35,3),LEFT(G10,3)),MID(B35,4,1)="-",ISNUMBER(INT(MID(B35,5,1))),ISNUMBER(INT(MID(B35,6,1))),MID(B35,5,2)&lt;&gt;"00",MID(B35,5,2)&lt;&gt;MID(G10,2,2),EXACT(MID(B35,7,4),RIGHT(G10,4)),ISNUMBER(INT(MID(B35,11,1))),ISNUMBER(INT(MID(B35,12,1))),MID(B35,11,2)&lt;&gt;"00",OR(ISNUMBER(INT(MID(B35,11,3))),MID(B35,13,1)=""),OR(AND(ISNUMBER(INT(MID(B35,11,3))),MID(B35,11,1)&lt;&gt;"0",MID(B35,14,1)=""),AND((ISNUMBER(INT(MID(B35,11,2)))),MID(B35,13,1)=""))),"oKK")</f>
        <v>0</v>
      </c>
      <c r="Z35" s="1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1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12" t="b">
        <f>IF(AND( EXACT(LEFT(B35,LEN(G8)), G8),ISNUMBER(INT(MID(B35,(LEN(G8)+1),1))),ISNUMBER(INT(MID(B35,(LEN(G8)+2),1))), MID(B35,(LEN(G8)+1),2)&lt;&gt;"00",OR(ISNUMBER(INT(MID(B35,(LEN(G8)+3),1))),MID(B35,(LEN(G8)+3),1)=""),  OR(AND(ISNUMBER(INT(MID(B35,(LEN(G8)+1),3))),MID(B35,(LEN(G8)+1),1)&lt;&gt;"0", MID(B35,(LEN(G8)+4),1)=""),AND((ISNUMBER(INT(MID(B35,(LEN(G8)+1),2)))),MID(B35,(LEN(G8)+3),1)=""))),"OK")</f>
        <v>0</v>
      </c>
      <c r="AC35" s="1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14" t="b">
        <f>IF(AND(EXACT(LEFT(B35,3),LEFT(G8,3)),MID(B35,4,1)="-",ISNUMBER(INT(MID(B35,5,1))),ISNUMBER(INT(MID(B35,6,1))),MID(B35,5,2)&lt;&gt;"00",MID(B35,5,2)&lt;&gt;MID(G8,2,2),EXACT(MID(B35,7,2),RIGHT(G8,2)),ISNUMBER(INT(MID(B35,9,1))),ISNUMBER(INT(MID(B35,10,1))),MID(B35,9,2)&lt;&gt;"00",OR(ISNUMBER(INT(MID(B35,9,3))),MID(B35,11,1)=""),OR(AND(ISNUMBER(INT(MID(B35,9,3))),MID(B35,9,1)&lt;&gt;"0",MID(B35,12,1)=""),AND((ISNUMBER(INT(MID(B35,9,2)))),MID(B35,11,1)=""))),"oKK")</f>
        <v>0</v>
      </c>
      <c r="AE35" s="15"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16" t="b">
        <f t="shared" si="4"/>
        <v>0</v>
      </c>
      <c r="AG35" s="16" t="str">
        <f t="shared" si="5"/>
        <v>S# INCORRECT</v>
      </c>
      <c r="BO35" s="55" t="str">
        <f t="shared" si="42"/>
        <v/>
      </c>
      <c r="BP35" s="55" t="b">
        <f t="shared" si="6"/>
        <v>0</v>
      </c>
      <c r="BQ35" s="55" t="b">
        <f t="shared" si="7"/>
        <v>0</v>
      </c>
      <c r="BR35" s="55" t="b">
        <f t="shared" si="8"/>
        <v>0</v>
      </c>
      <c r="BS35" s="55" t="str">
        <f t="shared" si="9"/>
        <v/>
      </c>
      <c r="BT35" s="55" t="str">
        <f t="shared" si="10"/>
        <v/>
      </c>
      <c r="BU35" s="55" t="str">
        <f t="shared" si="11"/>
        <v/>
      </c>
      <c r="BV35" s="55" t="str">
        <f t="shared" si="12"/>
        <v/>
      </c>
      <c r="BW35" s="60" t="str">
        <f t="shared" si="13"/>
        <v/>
      </c>
      <c r="BX35" s="61" t="str">
        <f t="shared" si="30"/>
        <v>INCORRECT</v>
      </c>
      <c r="BY35" s="55" t="b">
        <f t="shared" si="31"/>
        <v>0</v>
      </c>
      <c r="BZ35" s="62" t="str">
        <f t="shared" si="43"/>
        <v/>
      </c>
      <c r="CA35" s="55" t="b">
        <f t="shared" si="14"/>
        <v>0</v>
      </c>
      <c r="CB35" s="55" t="b">
        <f t="shared" si="15"/>
        <v>0</v>
      </c>
      <c r="CC35" s="55" t="b">
        <f t="shared" si="16"/>
        <v>0</v>
      </c>
      <c r="CD35" s="55" t="b">
        <f t="shared" si="17"/>
        <v>0</v>
      </c>
      <c r="CE35" s="55" t="b">
        <f t="shared" si="18"/>
        <v>0</v>
      </c>
      <c r="CF35" s="55" t="b">
        <f t="shared" si="19"/>
        <v>0</v>
      </c>
      <c r="CG35" s="55" t="str">
        <f t="shared" si="20"/>
        <v/>
      </c>
      <c r="CH35" s="55" t="str">
        <f t="shared" si="21"/>
        <v/>
      </c>
      <c r="CI35" s="55" t="str">
        <f t="shared" si="22"/>
        <v/>
      </c>
      <c r="CJ35" s="55" t="str">
        <f t="shared" si="23"/>
        <v/>
      </c>
      <c r="CK35" s="55" t="str">
        <f t="shared" si="24"/>
        <v/>
      </c>
      <c r="CL35" s="55" t="str">
        <f t="shared" si="25"/>
        <v/>
      </c>
      <c r="CM35" s="62" t="str">
        <f t="shared" si="26"/>
        <v/>
      </c>
      <c r="CN35" s="62" t="str">
        <f t="shared" si="27"/>
        <v/>
      </c>
      <c r="CO35" s="63" t="str">
        <f t="shared" si="28"/>
        <v>NO</v>
      </c>
      <c r="CP35" s="63" t="str">
        <f t="shared" si="29"/>
        <v>NO</v>
      </c>
      <c r="CQ35" s="61" t="str">
        <f t="shared" si="32"/>
        <v>NO</v>
      </c>
      <c r="CR35" s="61" t="str">
        <f t="shared" si="33"/>
        <v>NO</v>
      </c>
      <c r="CS35" s="63" t="str">
        <f t="shared" si="34"/>
        <v>OK</v>
      </c>
      <c r="CT35" s="55" t="b">
        <f t="shared" si="35"/>
        <v>0</v>
      </c>
      <c r="CU35" s="55" t="b">
        <f t="shared" si="36"/>
        <v>0</v>
      </c>
      <c r="CV35" s="55" t="b">
        <f t="shared" si="37"/>
        <v>0</v>
      </c>
      <c r="CW35" s="55" t="b">
        <f t="shared" si="38"/>
        <v>0</v>
      </c>
      <c r="CX35" s="62" t="str">
        <f t="shared" si="39"/>
        <v>SEQUENCE INCORRECT</v>
      </c>
      <c r="CY35" s="64">
        <f>COUNTIF(B21:B34,T(B35))</f>
        <v>14</v>
      </c>
    </row>
    <row r="36" spans="1:103" s="1" customFormat="1" ht="18.95" customHeight="1" thickBot="1">
      <c r="A36" s="51"/>
      <c r="B36" s="157"/>
      <c r="C36" s="158"/>
      <c r="D36" s="157"/>
      <c r="E36" s="158"/>
      <c r="F36" s="157"/>
      <c r="G36" s="158"/>
      <c r="H36" s="157"/>
      <c r="I36" s="158"/>
      <c r="J36" s="157"/>
      <c r="K36" s="158"/>
      <c r="L36" s="151" t="str">
        <f>IF(AND(B36&lt;&gt;"", H36&lt;&gt;"", J36&lt;&gt;"",OR(H36&lt;=I17,H36="ABS"),OR(J36&lt;=K17,J36="ABS")),IF(AND(J36="ABS"),"ABS",IF(SUM(H36:J36)=0,"ZERO",SUM(H36,J36))),"")</f>
        <v/>
      </c>
      <c r="M36" s="151"/>
      <c r="N36" s="152" t="str">
        <f>IF(AND(A36&lt;&gt;"",B36&lt;&gt;"",D36&lt;&gt;"", F36&lt;&gt;"", H36&lt;&gt;"", J36&lt;&gt;"",S36="",R36="OK",V36="",OR(D36&lt;=E17,D36="ABS"),OR(F36&lt;=G17,F36="ABS"),OR(H36&lt;=I17,H36="ABS"),OR(J36&lt;=K17,J36="ABS")),IF(AND(OR(D36=0,D36="ABS"),OR(F36=0,F36="ABS"),OR(L36=0,L36="ABS"),D36="ABS",F36="ABS",L36="ABS"),"ABS",IF(AND(SUM(D36:F36)=0,OR(L36="ZERO",L36="ABS")),"ZERO",IF(L36="ABS",SUM(D36,F36),SUM(D36,F36,H36,J36)))),"")</f>
        <v/>
      </c>
      <c r="O36" s="153"/>
      <c r="P36" s="131" t="str">
        <f>IF(N36="","",IF(O17=250,LOOKUP(N36,{"ABS","ZERO",0,125,137,150,165,187,212},{"FAIL","FAIL","FAIL","C","C+","B","B+","A","A+"}),IF(O17=200,LOOKUP(N36,{"ABS","ZERO",0,100,110,120,132,150,170},{"FAIL","FAIL","FAIL","C","C+","B","B+","A","A+"}),IF(O17=150,LOOKUP(N36,{"ABS","ZERO",0,75,82,90,99,112,127},{"FAIL","FAIL","FAIL","C","C+","B","B+","A","A+"}),IF(O17=100,LOOKUP(N36,{"ABS","ZERO",0,50,55,60,66,75,85},{"FAIL","FAIL","FAIL","C","C+","B","B+","A","A+"}),IF(O17=50,LOOKUP(N36,{"ABS","ZERO",0,25,27,30,33,37,42},{"FAIL","FAIL","FAIL","C","C+","B","B+","A","A+"})))))))</f>
        <v/>
      </c>
      <c r="Q36" s="210"/>
      <c r="R36" s="66" t="str">
        <f t="shared" si="3"/>
        <v/>
      </c>
      <c r="S36" s="149" t="str">
        <f>IF(AND(A36&lt;&gt;"",B36&lt;&gt;""),IF(OR(D36&lt;&gt;"ABS"),IF(OR(AND(D36&lt;ROUNDDOWN((0.7*E17),0),D36&lt;&gt;0),D36&gt;E17,D36=""),"Attendance Marks incorrect",""),""),"")</f>
        <v/>
      </c>
      <c r="T36" s="149"/>
      <c r="U36" s="150"/>
      <c r="V36" s="148" t="str">
        <f>IF(OR(AND(OR(F36&lt;=G17, F36=0, F36="ABS"),OR(H36&lt;=I17, H36=0, H36="ABS"),OR(J36&lt;=K17, J36=0,J36="ABS"))),IF(OR(AND(A36="",B36="",D36="",F36="",H36="",J36=""),AND(A36&lt;&gt;"",B36&lt;&gt;"",D36&lt;&gt;"",F36&lt;&gt;"",H36&lt;&gt;"",J36&lt;&gt;"", AG36="OK")),"","Given Marks or Format is incorrect"),"Given Marks or Format is incorrect")</f>
        <v/>
      </c>
      <c r="W36" s="149"/>
      <c r="X36" s="150"/>
      <c r="Y36" s="109" t="b">
        <f>IF(AND(EXACT(LEFT(B36,3),LEFT(G10,3)),MID(B36,4,1)="-",ISNUMBER(INT(MID(B36,5,1))),ISNUMBER(INT(MID(B36,6,1))),MID(B36,5,2)&lt;&gt;"00",MID(B36,5,2)&lt;&gt;MID(G10,2,2),EXACT(MID(B36,7,4),RIGHT(G10,4)),ISNUMBER(INT(MID(B36,11,1))),ISNUMBER(INT(MID(B36,12,1))),MID(B36,11,2)&lt;&gt;"00",OR(ISNUMBER(INT(MID(B36,11,3))),MID(B36,13,1)=""),OR(AND(ISNUMBER(INT(MID(B36,11,3))),MID(B36,11,1)&lt;&gt;"0",MID(B36,14,1)=""),AND((ISNUMBER(INT(MID(B36,11,2)))),MID(B36,13,1)=""))),"oKK")</f>
        <v>0</v>
      </c>
      <c r="Z36" s="1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1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12" t="b">
        <f>IF(AND( EXACT(LEFT(B36,LEN(G8)), G8),ISNUMBER(INT(MID(B36,(LEN(G8)+1),1))),ISNUMBER(INT(MID(B36,(LEN(G8)+2),1))), MID(B36,(LEN(G8)+1),2)&lt;&gt;"00",OR(ISNUMBER(INT(MID(B36,(LEN(G8)+3),1))),MID(B36,(LEN(G8)+3),1)=""),  OR(AND(ISNUMBER(INT(MID(B36,(LEN(G8)+1),3))),MID(B36,(LEN(G8)+1),1)&lt;&gt;"0", MID(B36,(LEN(G8)+4),1)=""),AND((ISNUMBER(INT(MID(B36,(LEN(G8)+1),2)))),MID(B36,(LEN(G8)+3),1)=""))),"OK")</f>
        <v>0</v>
      </c>
      <c r="AC36" s="1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14" t="b">
        <f>IF(AND(EXACT(LEFT(B36,3),LEFT(G8,3)),MID(B36,4,1)="-",ISNUMBER(INT(MID(B36,5,1))),ISNUMBER(INT(MID(B36,6,1))),MID(B36,5,2)&lt;&gt;"00",MID(B36,5,2)&lt;&gt;MID(G8,2,2),EXACT(MID(B36,7,2),RIGHT(G8,2)),ISNUMBER(INT(MID(B36,9,1))),ISNUMBER(INT(MID(B36,10,1))),MID(B36,9,2)&lt;&gt;"00",OR(ISNUMBER(INT(MID(B36,9,3))),MID(B36,11,1)=""),OR(AND(ISNUMBER(INT(MID(B36,9,3))),MID(B36,9,1)&lt;&gt;"0",MID(B36,12,1)=""),AND((ISNUMBER(INT(MID(B36,9,2)))),MID(B36,11,1)=""))),"oKK")</f>
        <v>0</v>
      </c>
      <c r="AE36" s="15"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16" t="b">
        <f t="shared" si="4"/>
        <v>0</v>
      </c>
      <c r="AG36" s="16" t="str">
        <f t="shared" si="5"/>
        <v>S# INCORRECT</v>
      </c>
      <c r="BO36" s="55" t="str">
        <f t="shared" si="42"/>
        <v/>
      </c>
      <c r="BP36" s="55" t="b">
        <f t="shared" si="6"/>
        <v>0</v>
      </c>
      <c r="BQ36" s="55" t="b">
        <f t="shared" si="7"/>
        <v>0</v>
      </c>
      <c r="BR36" s="55" t="b">
        <f t="shared" si="8"/>
        <v>0</v>
      </c>
      <c r="BS36" s="55" t="str">
        <f t="shared" si="9"/>
        <v/>
      </c>
      <c r="BT36" s="55" t="str">
        <f t="shared" si="10"/>
        <v/>
      </c>
      <c r="BU36" s="55" t="str">
        <f t="shared" si="11"/>
        <v/>
      </c>
      <c r="BV36" s="55" t="str">
        <f t="shared" si="12"/>
        <v/>
      </c>
      <c r="BW36" s="60" t="str">
        <f t="shared" si="13"/>
        <v/>
      </c>
      <c r="BX36" s="61" t="str">
        <f t="shared" si="30"/>
        <v>INCORRECT</v>
      </c>
      <c r="BY36" s="55" t="b">
        <f t="shared" si="31"/>
        <v>0</v>
      </c>
      <c r="BZ36" s="62" t="str">
        <f t="shared" si="43"/>
        <v/>
      </c>
      <c r="CA36" s="55" t="b">
        <f t="shared" si="14"/>
        <v>0</v>
      </c>
      <c r="CB36" s="55" t="b">
        <f t="shared" si="15"/>
        <v>0</v>
      </c>
      <c r="CC36" s="55" t="b">
        <f t="shared" si="16"/>
        <v>0</v>
      </c>
      <c r="CD36" s="55" t="b">
        <f t="shared" si="17"/>
        <v>0</v>
      </c>
      <c r="CE36" s="55" t="b">
        <f t="shared" si="18"/>
        <v>0</v>
      </c>
      <c r="CF36" s="55" t="b">
        <f t="shared" si="19"/>
        <v>0</v>
      </c>
      <c r="CG36" s="55" t="str">
        <f t="shared" si="20"/>
        <v/>
      </c>
      <c r="CH36" s="55" t="str">
        <f t="shared" si="21"/>
        <v/>
      </c>
      <c r="CI36" s="55" t="str">
        <f t="shared" si="22"/>
        <v/>
      </c>
      <c r="CJ36" s="55" t="str">
        <f t="shared" si="23"/>
        <v/>
      </c>
      <c r="CK36" s="55" t="str">
        <f t="shared" si="24"/>
        <v/>
      </c>
      <c r="CL36" s="55" t="str">
        <f t="shared" si="25"/>
        <v/>
      </c>
      <c r="CM36" s="62" t="str">
        <f t="shared" si="26"/>
        <v/>
      </c>
      <c r="CN36" s="62" t="str">
        <f t="shared" si="27"/>
        <v/>
      </c>
      <c r="CO36" s="63" t="str">
        <f t="shared" si="28"/>
        <v>NO</v>
      </c>
      <c r="CP36" s="63" t="str">
        <f t="shared" si="29"/>
        <v>NO</v>
      </c>
      <c r="CQ36" s="61" t="str">
        <f t="shared" si="32"/>
        <v>NO</v>
      </c>
      <c r="CR36" s="61" t="str">
        <f t="shared" si="33"/>
        <v>NO</v>
      </c>
      <c r="CS36" s="63" t="str">
        <f t="shared" si="34"/>
        <v>OK</v>
      </c>
      <c r="CT36" s="55" t="b">
        <f t="shared" si="35"/>
        <v>0</v>
      </c>
      <c r="CU36" s="55" t="b">
        <f t="shared" si="36"/>
        <v>0</v>
      </c>
      <c r="CV36" s="55" t="b">
        <f t="shared" si="37"/>
        <v>0</v>
      </c>
      <c r="CW36" s="55" t="b">
        <f t="shared" si="38"/>
        <v>0</v>
      </c>
      <c r="CX36" s="62" t="str">
        <f t="shared" si="39"/>
        <v>SEQUENCE INCORRECT</v>
      </c>
      <c r="CY36" s="64">
        <f>COUNTIF(B21:B35,T(B36))</f>
        <v>15</v>
      </c>
    </row>
    <row r="37" spans="1:103" s="1" customFormat="1" ht="18.95" customHeight="1" thickBot="1">
      <c r="A37" s="51"/>
      <c r="B37" s="157"/>
      <c r="C37" s="158"/>
      <c r="D37" s="157"/>
      <c r="E37" s="158"/>
      <c r="F37" s="157"/>
      <c r="G37" s="158"/>
      <c r="H37" s="157"/>
      <c r="I37" s="158"/>
      <c r="J37" s="157"/>
      <c r="K37" s="158"/>
      <c r="L37" s="151" t="str">
        <f>IF(AND(B37&lt;&gt;"", H37&lt;&gt;"", J37&lt;&gt;"",OR(H37&lt;=I17,H37="ABS"),OR(J37&lt;=K17,J37="ABS")),IF(AND(J37="ABS"),"ABS",IF(SUM(H37:J37)=0,"ZERO",SUM(H37,J37))),"")</f>
        <v/>
      </c>
      <c r="M37" s="151"/>
      <c r="N37" s="152" t="str">
        <f>IF(AND(A37&lt;&gt;"",B37&lt;&gt;"",D37&lt;&gt;"", F37&lt;&gt;"", H37&lt;&gt;"", J37&lt;&gt;"",S37="",R37="OK",V37="",OR(D37&lt;=E17,D37="ABS"),OR(F37&lt;=G17,F37="ABS"),OR(H37&lt;=I17,H37="ABS"),OR(J37&lt;=K17,J37="ABS")),IF(AND(OR(D37=0,D37="ABS"),OR(F37=0,F37="ABS"),OR(L37=0,L37="ABS"),D37="ABS",F37="ABS",L37="ABS"),"ABS",IF(AND(SUM(D37:F37)=0,OR(L37="ZERO",L37="ABS")),"ZERO",IF(L37="ABS",SUM(D37,F37),SUM(D37,F37,H37,J37)))),"")</f>
        <v/>
      </c>
      <c r="O37" s="153"/>
      <c r="P37" s="131" t="str">
        <f>IF(N37="","",IF(O17=250,LOOKUP(N37,{"ABS","ZERO",0,125,137,150,165,187,212},{"FAIL","FAIL","FAIL","C","C+","B","B+","A","A+"}),IF(O17=200,LOOKUP(N37,{"ABS","ZERO",0,100,110,120,132,150,170},{"FAIL","FAIL","FAIL","C","C+","B","B+","A","A+"}),IF(O17=150,LOOKUP(N37,{"ABS","ZERO",0,75,82,90,99,112,127},{"FAIL","FAIL","FAIL","C","C+","B","B+","A","A+"}),IF(O17=100,LOOKUP(N37,{"ABS","ZERO",0,50,55,60,66,75,85},{"FAIL","FAIL","FAIL","C","C+","B","B+","A","A+"}),IF(O17=50,LOOKUP(N37,{"ABS","ZERO",0,25,27,30,33,37,42},{"FAIL","FAIL","FAIL","C","C+","B","B+","A","A+"})))))))</f>
        <v/>
      </c>
      <c r="Q37" s="210"/>
      <c r="R37" s="66" t="str">
        <f t="shared" si="3"/>
        <v/>
      </c>
      <c r="S37" s="149" t="str">
        <f>IF(AND(A37&lt;&gt;"",B37&lt;&gt;""),IF(OR(D37&lt;&gt;"ABS"),IF(OR(AND(D37&lt;ROUNDDOWN((0.7*E17),0),D37&lt;&gt;0),D37&gt;E17,D37=""),"Attendance Marks incorrect",""),""),"")</f>
        <v/>
      </c>
      <c r="T37" s="149"/>
      <c r="U37" s="150"/>
      <c r="V37" s="148" t="str">
        <f>IF(OR(AND(OR(F37&lt;=G17, F37=0, F37="ABS"),OR(H37&lt;=I17, H37=0, H37="ABS"),OR(J37&lt;=K17, J37=0,J37="ABS"))),IF(OR(AND(A37="",B37="",D37="",F37="",H37="",J37=""),AND(A37&lt;&gt;"",B37&lt;&gt;"",D37&lt;&gt;"",F37&lt;&gt;"",H37&lt;&gt;"",J37&lt;&gt;"", AG37="OK")),"","Given Marks or Format is incorrect"),"Given Marks or Format is incorrect")</f>
        <v/>
      </c>
      <c r="W37" s="149"/>
      <c r="X37" s="150"/>
      <c r="Y37" s="109" t="b">
        <f>IF(AND(EXACT(LEFT(B37,3),LEFT(G10,3)),MID(B37,4,1)="-",ISNUMBER(INT(MID(B37,5,1))),ISNUMBER(INT(MID(B37,6,1))),MID(B37,5,2)&lt;&gt;"00",MID(B37,5,2)&lt;&gt;MID(G10,2,2),EXACT(MID(B37,7,4),RIGHT(G10,4)),ISNUMBER(INT(MID(B37,11,1))),ISNUMBER(INT(MID(B37,12,1))),MID(B37,11,2)&lt;&gt;"00",OR(ISNUMBER(INT(MID(B37,11,3))),MID(B37,13,1)=""),OR(AND(ISNUMBER(INT(MID(B37,11,3))),MID(B37,11,1)&lt;&gt;"0",MID(B37,14,1)=""),AND((ISNUMBER(INT(MID(B37,11,2)))),MID(B37,13,1)=""))),"oKK")</f>
        <v>0</v>
      </c>
      <c r="Z37" s="1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1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12" t="b">
        <f>IF(AND( EXACT(LEFT(B37,LEN(G8)), G8),ISNUMBER(INT(MID(B37,(LEN(G8)+1),1))),ISNUMBER(INT(MID(B37,(LEN(G8)+2),1))), MID(B37,(LEN(G8)+1),2)&lt;&gt;"00",OR(ISNUMBER(INT(MID(B37,(LEN(G8)+3),1))),MID(B37,(LEN(G8)+3),1)=""),  OR(AND(ISNUMBER(INT(MID(B37,(LEN(G8)+1),3))),MID(B37,(LEN(G8)+1),1)&lt;&gt;"0", MID(B37,(LEN(G8)+4),1)=""),AND((ISNUMBER(INT(MID(B37,(LEN(G8)+1),2)))),MID(B37,(LEN(G8)+3),1)=""))),"OK")</f>
        <v>0</v>
      </c>
      <c r="AC37" s="1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14" t="b">
        <f>IF(AND(EXACT(LEFT(B37,3),LEFT(G8,3)),MID(B37,4,1)="-",ISNUMBER(INT(MID(B37,5,1))),ISNUMBER(INT(MID(B37,6,1))),MID(B37,5,2)&lt;&gt;"00",MID(B37,5,2)&lt;&gt;MID(G8,2,2),EXACT(MID(B37,7,2),RIGHT(G8,2)),ISNUMBER(INT(MID(B37,9,1))),ISNUMBER(INT(MID(B37,10,1))),MID(B37,9,2)&lt;&gt;"00",OR(ISNUMBER(INT(MID(B37,9,3))),MID(B37,11,1)=""),OR(AND(ISNUMBER(INT(MID(B37,9,3))),MID(B37,9,1)&lt;&gt;"0",MID(B37,12,1)=""),AND((ISNUMBER(INT(MID(B37,9,2)))),MID(B37,11,1)=""))),"oKK")</f>
        <v>0</v>
      </c>
      <c r="AE37" s="15"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16" t="b">
        <f t="shared" si="4"/>
        <v>0</v>
      </c>
      <c r="AG37" s="16" t="str">
        <f t="shared" si="5"/>
        <v>S# INCORRECT</v>
      </c>
      <c r="BO37" s="55" t="str">
        <f t="shared" si="42"/>
        <v/>
      </c>
      <c r="BP37" s="55" t="b">
        <f t="shared" si="6"/>
        <v>0</v>
      </c>
      <c r="BQ37" s="55" t="b">
        <f t="shared" si="7"/>
        <v>0</v>
      </c>
      <c r="BR37" s="55" t="b">
        <f t="shared" si="8"/>
        <v>0</v>
      </c>
      <c r="BS37" s="55" t="str">
        <f t="shared" si="9"/>
        <v/>
      </c>
      <c r="BT37" s="55" t="str">
        <f t="shared" si="10"/>
        <v/>
      </c>
      <c r="BU37" s="55" t="str">
        <f t="shared" si="11"/>
        <v/>
      </c>
      <c r="BV37" s="55" t="str">
        <f t="shared" si="12"/>
        <v/>
      </c>
      <c r="BW37" s="60" t="str">
        <f t="shared" si="13"/>
        <v/>
      </c>
      <c r="BX37" s="61" t="str">
        <f t="shared" si="30"/>
        <v>INCORRECT</v>
      </c>
      <c r="BY37" s="55" t="b">
        <f t="shared" si="31"/>
        <v>0</v>
      </c>
      <c r="BZ37" s="62" t="str">
        <f t="shared" si="43"/>
        <v/>
      </c>
      <c r="CA37" s="55" t="b">
        <f t="shared" si="14"/>
        <v>0</v>
      </c>
      <c r="CB37" s="55" t="b">
        <f t="shared" si="15"/>
        <v>0</v>
      </c>
      <c r="CC37" s="55" t="b">
        <f t="shared" si="16"/>
        <v>0</v>
      </c>
      <c r="CD37" s="55" t="b">
        <f t="shared" si="17"/>
        <v>0</v>
      </c>
      <c r="CE37" s="55" t="b">
        <f t="shared" si="18"/>
        <v>0</v>
      </c>
      <c r="CF37" s="55" t="b">
        <f t="shared" si="19"/>
        <v>0</v>
      </c>
      <c r="CG37" s="55" t="str">
        <f t="shared" si="20"/>
        <v/>
      </c>
      <c r="CH37" s="55" t="str">
        <f t="shared" si="21"/>
        <v/>
      </c>
      <c r="CI37" s="55" t="str">
        <f t="shared" si="22"/>
        <v/>
      </c>
      <c r="CJ37" s="55" t="str">
        <f t="shared" si="23"/>
        <v/>
      </c>
      <c r="CK37" s="55" t="str">
        <f t="shared" si="24"/>
        <v/>
      </c>
      <c r="CL37" s="55" t="str">
        <f t="shared" si="25"/>
        <v/>
      </c>
      <c r="CM37" s="62" t="str">
        <f t="shared" si="26"/>
        <v/>
      </c>
      <c r="CN37" s="62" t="str">
        <f t="shared" si="27"/>
        <v/>
      </c>
      <c r="CO37" s="63" t="str">
        <f t="shared" si="28"/>
        <v>NO</v>
      </c>
      <c r="CP37" s="63" t="str">
        <f t="shared" si="29"/>
        <v>NO</v>
      </c>
      <c r="CQ37" s="61" t="str">
        <f t="shared" si="32"/>
        <v>NO</v>
      </c>
      <c r="CR37" s="61" t="str">
        <f t="shared" si="33"/>
        <v>NO</v>
      </c>
      <c r="CS37" s="63" t="str">
        <f t="shared" si="34"/>
        <v>OK</v>
      </c>
      <c r="CT37" s="55" t="b">
        <f t="shared" si="35"/>
        <v>0</v>
      </c>
      <c r="CU37" s="55" t="b">
        <f t="shared" si="36"/>
        <v>0</v>
      </c>
      <c r="CV37" s="55" t="b">
        <f t="shared" si="37"/>
        <v>0</v>
      </c>
      <c r="CW37" s="55" t="b">
        <f t="shared" si="38"/>
        <v>0</v>
      </c>
      <c r="CX37" s="62" t="str">
        <f t="shared" si="39"/>
        <v>SEQUENCE INCORRECT</v>
      </c>
      <c r="CY37" s="64">
        <f>COUNTIF(B21:B36,T(B37))</f>
        <v>16</v>
      </c>
    </row>
    <row r="38" spans="1:103" s="1" customFormat="1" ht="18.95" customHeight="1" thickBot="1">
      <c r="A38" s="51"/>
      <c r="B38" s="157"/>
      <c r="C38" s="158"/>
      <c r="D38" s="157"/>
      <c r="E38" s="158"/>
      <c r="F38" s="157"/>
      <c r="G38" s="158"/>
      <c r="H38" s="157"/>
      <c r="I38" s="158"/>
      <c r="J38" s="157"/>
      <c r="K38" s="158"/>
      <c r="L38" s="151" t="str">
        <f>IF(AND(B38&lt;&gt;"", H38&lt;&gt;"", J38&lt;&gt;"",OR(H38&lt;=I17,H38="ABS"),OR(J38&lt;=K17,J38="ABS")),IF(AND(J38="ABS"),"ABS",IF(SUM(H38:J38)=0,"ZERO",SUM(H38,J38))),"")</f>
        <v/>
      </c>
      <c r="M38" s="151"/>
      <c r="N38" s="152" t="str">
        <f>IF(AND(A38&lt;&gt;"",B38&lt;&gt;"",D38&lt;&gt;"", F38&lt;&gt;"", H38&lt;&gt;"", J38&lt;&gt;"",S38="",R38="OK",V38="",OR(D38&lt;=E17,D38="ABS"),OR(F38&lt;=G17,F38="ABS"),OR(H38&lt;=I17,H38="ABS"),OR(J38&lt;=K17,J38="ABS")),IF(AND(OR(D38=0,D38="ABS"),OR(F38=0,F38="ABS"),OR(L38=0,L38="ABS"),D38="ABS",F38="ABS",L38="ABS"),"ABS",IF(AND(SUM(D38:F38)=0,OR(L38="ZERO",L38="ABS")),"ZERO",IF(L38="ABS",SUM(D38,F38),SUM(D38,F38,H38,J38)))),"")</f>
        <v/>
      </c>
      <c r="O38" s="153"/>
      <c r="P38" s="131" t="str">
        <f>IF(N38="","",IF(O17=250,LOOKUP(N38,{"ABS","ZERO",0,125,137,150,165,187,212},{"FAIL","FAIL","FAIL","C","C+","B","B+","A","A+"}),IF(O17=200,LOOKUP(N38,{"ABS","ZERO",0,100,110,120,132,150,170},{"FAIL","FAIL","FAIL","C","C+","B","B+","A","A+"}),IF(O17=150,LOOKUP(N38,{"ABS","ZERO",0,75,82,90,99,112,127},{"FAIL","FAIL","FAIL","C","C+","B","B+","A","A+"}),IF(O17=100,LOOKUP(N38,{"ABS","ZERO",0,50,55,60,66,75,85},{"FAIL","FAIL","FAIL","C","C+","B","B+","A","A+"}),IF(O17=50,LOOKUP(N38,{"ABS","ZERO",0,25,27,30,33,37,42},{"FAIL","FAIL","FAIL","C","C+","B","B+","A","A+"})))))))</f>
        <v/>
      </c>
      <c r="Q38" s="210"/>
      <c r="R38" s="66" t="str">
        <f t="shared" si="3"/>
        <v/>
      </c>
      <c r="S38" s="149" t="str">
        <f>IF(AND(A38&lt;&gt;"",B38&lt;&gt;""),IF(OR(D38&lt;&gt;"ABS"),IF(OR(AND(D38&lt;ROUNDDOWN((0.7*E17),0),D38&lt;&gt;0),D38&gt;E17,D38=""),"Attendance Marks incorrect",""),""),"")</f>
        <v/>
      </c>
      <c r="T38" s="149"/>
      <c r="U38" s="150"/>
      <c r="V38" s="148" t="str">
        <f>IF(OR(AND(OR(F38&lt;=G17, F38=0, F38="ABS"),OR(H38&lt;=I17, H38=0, H38="ABS"),OR(J38&lt;=K17, J38=0,J38="ABS"))),IF(OR(AND(A38="",B38="",D38="",F38="",H38="",J38=""),AND(A38&lt;&gt;"",B38&lt;&gt;"",D38&lt;&gt;"",F38&lt;&gt;"",H38&lt;&gt;"",J38&lt;&gt;"", AG38="OK")),"","Given Marks or Format is incorrect"),"Given Marks or Format is incorrect")</f>
        <v/>
      </c>
      <c r="W38" s="149"/>
      <c r="X38" s="150"/>
      <c r="Y38" s="109" t="b">
        <f>IF(AND(EXACT(LEFT(B38,3),LEFT(G10,3)),MID(B38,4,1)="-",ISNUMBER(INT(MID(B38,5,1))),ISNUMBER(INT(MID(B38,6,1))),MID(B38,5,2)&lt;&gt;"00",MID(B38,5,2)&lt;&gt;MID(G10,2,2),EXACT(MID(B38,7,4),RIGHT(G10,4)),ISNUMBER(INT(MID(B38,11,1))),ISNUMBER(INT(MID(B38,12,1))),MID(B38,11,2)&lt;&gt;"00",OR(ISNUMBER(INT(MID(B38,11,3))),MID(B38,13,1)=""),OR(AND(ISNUMBER(INT(MID(B38,11,3))),MID(B38,11,1)&lt;&gt;"0",MID(B38,14,1)=""),AND((ISNUMBER(INT(MID(B38,11,2)))),MID(B38,13,1)=""))),"oKK")</f>
        <v>0</v>
      </c>
      <c r="Z38" s="1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1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12" t="b">
        <f>IF(AND( EXACT(LEFT(B38,LEN(G8)), G8),ISNUMBER(INT(MID(B38,(LEN(G8)+1),1))),ISNUMBER(INT(MID(B38,(LEN(G8)+2),1))), MID(B38,(LEN(G8)+1),2)&lt;&gt;"00",OR(ISNUMBER(INT(MID(B38,(LEN(G8)+3),1))),MID(B38,(LEN(G8)+3),1)=""),  OR(AND(ISNUMBER(INT(MID(B38,(LEN(G8)+1),3))),MID(B38,(LEN(G8)+1),1)&lt;&gt;"0", MID(B38,(LEN(G8)+4),1)=""),AND((ISNUMBER(INT(MID(B38,(LEN(G8)+1),2)))),MID(B38,(LEN(G8)+3),1)=""))),"OK")</f>
        <v>0</v>
      </c>
      <c r="AC38" s="1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14" t="b">
        <f>IF(AND(EXACT(LEFT(B38,3),LEFT(G8,3)),MID(B38,4,1)="-",ISNUMBER(INT(MID(B38,5,1))),ISNUMBER(INT(MID(B38,6,1))),MID(B38,5,2)&lt;&gt;"00",MID(B38,5,2)&lt;&gt;MID(G8,2,2),EXACT(MID(B38,7,2),RIGHT(G8,2)),ISNUMBER(INT(MID(B38,9,1))),ISNUMBER(INT(MID(B38,10,1))),MID(B38,9,2)&lt;&gt;"00",OR(ISNUMBER(INT(MID(B38,9,3))),MID(B38,11,1)=""),OR(AND(ISNUMBER(INT(MID(B38,9,3))),MID(B38,9,1)&lt;&gt;"0",MID(B38,12,1)=""),AND((ISNUMBER(INT(MID(B38,9,2)))),MID(B38,11,1)=""))),"oKK")</f>
        <v>0</v>
      </c>
      <c r="AE38" s="15"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16" t="b">
        <f t="shared" si="4"/>
        <v>0</v>
      </c>
      <c r="AG38" s="16" t="str">
        <f t="shared" si="5"/>
        <v>S# INCORRECT</v>
      </c>
      <c r="BO38" s="55" t="str">
        <f t="shared" si="42"/>
        <v/>
      </c>
      <c r="BP38" s="55" t="b">
        <f t="shared" si="6"/>
        <v>0</v>
      </c>
      <c r="BQ38" s="55" t="b">
        <f t="shared" si="7"/>
        <v>0</v>
      </c>
      <c r="BR38" s="55" t="b">
        <f t="shared" si="8"/>
        <v>0</v>
      </c>
      <c r="BS38" s="55" t="str">
        <f t="shared" si="9"/>
        <v/>
      </c>
      <c r="BT38" s="55" t="str">
        <f t="shared" si="10"/>
        <v/>
      </c>
      <c r="BU38" s="55" t="str">
        <f t="shared" si="11"/>
        <v/>
      </c>
      <c r="BV38" s="55" t="str">
        <f t="shared" si="12"/>
        <v/>
      </c>
      <c r="BW38" s="60" t="str">
        <f t="shared" si="13"/>
        <v/>
      </c>
      <c r="BX38" s="61" t="str">
        <f t="shared" si="30"/>
        <v>INCORRECT</v>
      </c>
      <c r="BY38" s="55" t="b">
        <f t="shared" si="31"/>
        <v>0</v>
      </c>
      <c r="BZ38" s="62" t="str">
        <f t="shared" si="43"/>
        <v/>
      </c>
      <c r="CA38" s="55" t="b">
        <f t="shared" si="14"/>
        <v>0</v>
      </c>
      <c r="CB38" s="55" t="b">
        <f t="shared" si="15"/>
        <v>0</v>
      </c>
      <c r="CC38" s="55" t="b">
        <f t="shared" si="16"/>
        <v>0</v>
      </c>
      <c r="CD38" s="55" t="b">
        <f t="shared" si="17"/>
        <v>0</v>
      </c>
      <c r="CE38" s="55" t="b">
        <f t="shared" si="18"/>
        <v>0</v>
      </c>
      <c r="CF38" s="55" t="b">
        <f t="shared" si="19"/>
        <v>0</v>
      </c>
      <c r="CG38" s="55" t="str">
        <f t="shared" si="20"/>
        <v/>
      </c>
      <c r="CH38" s="55" t="str">
        <f t="shared" si="21"/>
        <v/>
      </c>
      <c r="CI38" s="55" t="str">
        <f t="shared" si="22"/>
        <v/>
      </c>
      <c r="CJ38" s="55" t="str">
        <f t="shared" si="23"/>
        <v/>
      </c>
      <c r="CK38" s="55" t="str">
        <f t="shared" si="24"/>
        <v/>
      </c>
      <c r="CL38" s="55" t="str">
        <f t="shared" si="25"/>
        <v/>
      </c>
      <c r="CM38" s="62" t="str">
        <f t="shared" si="26"/>
        <v/>
      </c>
      <c r="CN38" s="62" t="str">
        <f t="shared" si="27"/>
        <v/>
      </c>
      <c r="CO38" s="63" t="str">
        <f t="shared" si="28"/>
        <v>NO</v>
      </c>
      <c r="CP38" s="63" t="str">
        <f t="shared" si="29"/>
        <v>NO</v>
      </c>
      <c r="CQ38" s="61" t="str">
        <f t="shared" si="32"/>
        <v>NO</v>
      </c>
      <c r="CR38" s="61" t="str">
        <f t="shared" si="33"/>
        <v>NO</v>
      </c>
      <c r="CS38" s="63" t="str">
        <f t="shared" si="34"/>
        <v>OK</v>
      </c>
      <c r="CT38" s="55" t="b">
        <f t="shared" si="35"/>
        <v>0</v>
      </c>
      <c r="CU38" s="55" t="b">
        <f t="shared" si="36"/>
        <v>0</v>
      </c>
      <c r="CV38" s="55" t="b">
        <f t="shared" si="37"/>
        <v>0</v>
      </c>
      <c r="CW38" s="55" t="b">
        <f t="shared" si="38"/>
        <v>0</v>
      </c>
      <c r="CX38" s="62" t="str">
        <f t="shared" si="39"/>
        <v>SEQUENCE INCORRECT</v>
      </c>
      <c r="CY38" s="64">
        <f>COUNTIF(B21:B37,T(B38))</f>
        <v>17</v>
      </c>
    </row>
    <row r="39" spans="1:103" s="1" customFormat="1" ht="18.95" customHeight="1" thickBot="1">
      <c r="A39" s="51"/>
      <c r="B39" s="157"/>
      <c r="C39" s="158"/>
      <c r="D39" s="157"/>
      <c r="E39" s="158"/>
      <c r="F39" s="157"/>
      <c r="G39" s="158"/>
      <c r="H39" s="157"/>
      <c r="I39" s="158"/>
      <c r="J39" s="157"/>
      <c r="K39" s="158"/>
      <c r="L39" s="151" t="str">
        <f>IF(AND(B39&lt;&gt;"", H39&lt;&gt;"", J39&lt;&gt;"",OR(H39&lt;=I17,H39="ABS"),OR(J39&lt;=K17,J39="ABS")),IF(AND(J39="ABS"),"ABS",IF(SUM(H39:J39)=0,"ZERO",SUM(H39,J39))),"")</f>
        <v/>
      </c>
      <c r="M39" s="151"/>
      <c r="N39" s="152" t="str">
        <f>IF(AND(A39&lt;&gt;"",B39&lt;&gt;"",D39&lt;&gt;"", F39&lt;&gt;"", H39&lt;&gt;"", J39&lt;&gt;"",S39="",R39="OK",V39="",OR(D39&lt;=E17,D39="ABS"),OR(F39&lt;=G17,F39="ABS"),OR(H39&lt;=I17,H39="ABS"),OR(J39&lt;=K17,J39="ABS")),IF(AND(OR(D39=0,D39="ABS"),OR(F39=0,F39="ABS"),OR(L39=0,L39="ABS"),D39="ABS",F39="ABS",L39="ABS"),"ABS",IF(AND(SUM(D39:F39)=0,OR(L39="ZERO",L39="ABS")),"ZERO",IF(L39="ABS",SUM(D39,F39),SUM(D39,F39,H39,J39)))),"")</f>
        <v/>
      </c>
      <c r="O39" s="153"/>
      <c r="P39" s="131" t="str">
        <f>IF(N39="","",IF(O17=250,LOOKUP(N39,{"ABS","ZERO",0,125,137,150,165,187,212},{"FAIL","FAIL","FAIL","C","C+","B","B+","A","A+"}),IF(O17=200,LOOKUP(N39,{"ABS","ZERO",0,100,110,120,132,150,170},{"FAIL","FAIL","FAIL","C","C+","B","B+","A","A+"}),IF(O17=150,LOOKUP(N39,{"ABS","ZERO",0,75,82,90,99,112,127},{"FAIL","FAIL","FAIL","C","C+","B","B+","A","A+"}),IF(O17=100,LOOKUP(N39,{"ABS","ZERO",0,50,55,60,66,75,85},{"FAIL","FAIL","FAIL","C","C+","B","B+","A","A+"}),IF(O17=50,LOOKUP(N39,{"ABS","ZERO",0,25,27,30,33,37,42},{"FAIL","FAIL","FAIL","C","C+","B","B+","A","A+"})))))))</f>
        <v/>
      </c>
      <c r="Q39" s="210"/>
      <c r="R39" s="66" t="str">
        <f t="shared" si="3"/>
        <v/>
      </c>
      <c r="S39" s="149" t="str">
        <f>IF(AND(A39&lt;&gt;"",B39&lt;&gt;""),IF(OR(D39&lt;&gt;"ABS"),IF(OR(AND(D39&lt;ROUNDDOWN((0.7*E17),0),D39&lt;&gt;0),D39&gt;E17,D39=""),"Attendance Marks incorrect",""),""),"")</f>
        <v/>
      </c>
      <c r="T39" s="149"/>
      <c r="U39" s="150"/>
      <c r="V39" s="148" t="str">
        <f>IF(OR(AND(OR(F39&lt;=G17, F39=0, F39="ABS"),OR(H39&lt;=I17, H39=0, H39="ABS"),OR(J39&lt;=K17, J39=0,J39="ABS"))),IF(OR(AND(A39="",B39="",D39="",F39="",H39="",J39=""),AND(A39&lt;&gt;"",B39&lt;&gt;"",D39&lt;&gt;"",F39&lt;&gt;"",H39&lt;&gt;"",J39&lt;&gt;"", AG39="OK")),"","Given Marks or Format is incorrect"),"Given Marks or Format is incorrect")</f>
        <v/>
      </c>
      <c r="W39" s="149"/>
      <c r="X39" s="150"/>
      <c r="Y39" s="109" t="b">
        <f>IF(AND(EXACT(LEFT(B39,3),LEFT(G10,3)),MID(B39,4,1)="-",ISNUMBER(INT(MID(B39,5,1))),ISNUMBER(INT(MID(B39,6,1))),MID(B39,5,2)&lt;&gt;"00",MID(B39,5,2)&lt;&gt;MID(G10,2,2),EXACT(MID(B39,7,4),RIGHT(G10,4)),ISNUMBER(INT(MID(B39,11,1))),ISNUMBER(INT(MID(B39,12,1))),MID(B39,11,2)&lt;&gt;"00",OR(ISNUMBER(INT(MID(B39,11,3))),MID(B39,13,1)=""),OR(AND(ISNUMBER(INT(MID(B39,11,3))),MID(B39,11,1)&lt;&gt;"0",MID(B39,14,1)=""),AND((ISNUMBER(INT(MID(B39,11,2)))),MID(B39,13,1)=""))),"oKK")</f>
        <v>0</v>
      </c>
      <c r="Z39" s="14" t="b">
        <f>IF(AND(EXACT(LEFT(B39,4),LEFT(G8,4)),MID(B39,5,1)="-",ISNUMBER(INT(MID(B39,6,1))),ISNUMBER(INT(MID(B39,7,1))),MID(B39,6,2)&lt;&gt;"00",MID(B39,6,2)&lt;&gt;MID(G8,3,2),EXACT(MID(B39,8,2),RIGHT(G8,2)),ISNUMBER(INT(MID(B39,10,1))),ISNUMBER(INT(MID(B39,11,1))),MID(B39,10,2)&lt;&gt;"00",OR(ISNUMBER(INT(MID(B39,10,3))),MID(B39,12,1)=""),OR(AND(ISNUMBER(INT(MID(B39,10,3))),MID(B39,10,1)&lt;&gt;"0",MID(B39,13,1)=""),AND((ISNUMBER(INT(MID(B39,10,2)))),MID(B39,12,1)=""))),"oKK")</f>
        <v>0</v>
      </c>
      <c r="AA39" s="14" t="b">
        <f>IF(AND(EXACT(LEFT(B39,3),LEFT(G8,3)),MID(B39,4,1)="-",ISNUMBER(INT(MID(B39,5,1))),ISNUMBER(INT(MID(B39,6,1))),MID(B39,5,2)&lt;&gt;"00",MID(B39,5,2)&lt;&gt;MID(G8,2,2),EXACT(MID(B39,7,3),RIGHT(G8,3)),ISNUMBER(INT(MID(B39,10,1))),ISNUMBER(INT(MID(B39,11,1))),MID(B39,10,2)&lt;&gt;"00",OR(ISNUMBER(INT(MID(B39,10,3))),MID(B39,12,1)=""),OR(AND(ISNUMBER(INT(MID(B39,10,3))),MID(B39,10,1)&lt;&gt;"0",MID(B39,13,1)=""),AND((ISNUMBER(INT(MID(B39,10,2)))),MID(B39,12,1)=""))),"oKK")</f>
        <v>0</v>
      </c>
      <c r="AB39" s="12" t="b">
        <f>IF(AND( EXACT(LEFT(B39,LEN(G8)), G8),ISNUMBER(INT(MID(B39,(LEN(G8)+1),1))),ISNUMBER(INT(MID(B39,(LEN(G8)+2),1))), MID(B39,(LEN(G8)+1),2)&lt;&gt;"00",OR(ISNUMBER(INT(MID(B39,(LEN(G8)+3),1))),MID(B39,(LEN(G8)+3),1)=""),  OR(AND(ISNUMBER(INT(MID(B39,(LEN(G8)+1),3))),MID(B39,(LEN(G8)+1),1)&lt;&gt;"0", MID(B39,(LEN(G8)+4),1)=""),AND((ISNUMBER(INT(MID(B39,(LEN(G8)+1),2)))),MID(B39,(LEN(G8)+3),1)=""))),"OK")</f>
        <v>0</v>
      </c>
      <c r="AC39" s="13" t="b">
        <f>IF(AND(LEN(G8)=5,LEFT(G8,1)&lt;&gt;"K"),IF(AND((LEFT(B39,2)=LEFT(G8,2)),MID(B39,3,1)="-",ISNUMBER(INT(MID(B39,4,1))),ISNUMBER(INT(MID(B39,5,1))),MID(B39,4,2)&lt;&gt;"00", MID(B39,4,2)&lt;&gt;LEFT(G8,2),MID(B39,9,2)&lt;&gt;"00",EXACT(MID(B39,6,3),RIGHT(G8,3)),OR(ISNUMBER(INT(MID(B39,9,3))),MID(B39,11,1)=""),ISNUMBER(INT(MID(B39,9,1))),ISNUMBER(INT(MID(B39,10,1))),OR(AND(ISNUMBER(INT(MID(B39,9,3))),MID(B39,9,1)&lt;&gt;"0",MID(B39,12,1)=""),AND((ISNUMBER(INT(MID(B39,9,2)))),MID(B39,11,1)=""))),"oOk"))</f>
        <v>0</v>
      </c>
      <c r="AD39" s="14" t="b">
        <f>IF(AND(EXACT(LEFT(B39,3),LEFT(G8,3)),MID(B39,4,1)="-",ISNUMBER(INT(MID(B39,5,1))),ISNUMBER(INT(MID(B39,6,1))),MID(B39,5,2)&lt;&gt;"00",MID(B39,5,2)&lt;&gt;MID(G8,2,2),EXACT(MID(B39,7,2),RIGHT(G8,2)),ISNUMBER(INT(MID(B39,9,1))),ISNUMBER(INT(MID(B39,10,1))),MID(B39,9,2)&lt;&gt;"00",OR(ISNUMBER(INT(MID(B39,9,3))),MID(B39,11,1)=""),OR(AND(ISNUMBER(INT(MID(B39,9,3))),MID(B39,9,1)&lt;&gt;"0",MID(B39,12,1)=""),AND((ISNUMBER(INT(MID(B39,9,2)))),MID(B39,11,1)=""))),"oKK")</f>
        <v>0</v>
      </c>
      <c r="AE39" s="15" t="b">
        <f>IF(AND((LEFT(B39,2)=LEFT(G8,2)),MID(B39,3,1)="-",ISNUMBER(INT(MID(B39,4,1))),ISNUMBER(INT(MID(B39,5,1))),MID(B39,4,2)&lt;&gt;"00", MID(B39,4,2)&lt;&gt;LEFT(G8,2),MID(B39,8,2)&lt;&gt;"00",EXACT(MID(B39,6,2), RIGHT(G8,2)),OR(ISNUMBER(INT(MID(B39,8,3))),MID(B39,10,1)=""),ISNUMBER(INT(MID(B39,8,1))),ISNUMBER(INT(MID(B39,9,1))), OR(AND(ISNUMBER(INT(MID(B39,8,3))),MID(B39,8,1)&lt;&gt;"0", MID(B39,11,1)=""),AND((ISNUMBER(INT(MID(B39,8,2)))),MID(B39,10,1)=""))),"oK")</f>
        <v>0</v>
      </c>
      <c r="AF39" s="16" t="b">
        <f t="shared" si="4"/>
        <v>0</v>
      </c>
      <c r="AG39" s="16" t="str">
        <f t="shared" si="5"/>
        <v>S# INCORRECT</v>
      </c>
      <c r="BO39" s="55" t="str">
        <f t="shared" si="42"/>
        <v/>
      </c>
      <c r="BP39" s="55" t="b">
        <f t="shared" si="6"/>
        <v>0</v>
      </c>
      <c r="BQ39" s="55" t="b">
        <f t="shared" si="7"/>
        <v>0</v>
      </c>
      <c r="BR39" s="55" t="b">
        <f t="shared" si="8"/>
        <v>0</v>
      </c>
      <c r="BS39" s="55" t="str">
        <f t="shared" si="9"/>
        <v/>
      </c>
      <c r="BT39" s="55" t="str">
        <f t="shared" si="10"/>
        <v/>
      </c>
      <c r="BU39" s="55" t="str">
        <f t="shared" si="11"/>
        <v/>
      </c>
      <c r="BV39" s="55" t="str">
        <f t="shared" si="12"/>
        <v/>
      </c>
      <c r="BW39" s="60" t="str">
        <f t="shared" si="13"/>
        <v/>
      </c>
      <c r="BX39" s="61" t="str">
        <f t="shared" si="30"/>
        <v>INCORRECT</v>
      </c>
      <c r="BY39" s="55" t="b">
        <f t="shared" si="31"/>
        <v>0</v>
      </c>
      <c r="BZ39" s="62" t="str">
        <f t="shared" si="43"/>
        <v/>
      </c>
      <c r="CA39" s="55" t="b">
        <f t="shared" si="14"/>
        <v>0</v>
      </c>
      <c r="CB39" s="55" t="b">
        <f t="shared" si="15"/>
        <v>0</v>
      </c>
      <c r="CC39" s="55" t="b">
        <f t="shared" si="16"/>
        <v>0</v>
      </c>
      <c r="CD39" s="55" t="b">
        <f t="shared" si="17"/>
        <v>0</v>
      </c>
      <c r="CE39" s="55" t="b">
        <f t="shared" si="18"/>
        <v>0</v>
      </c>
      <c r="CF39" s="55" t="b">
        <f t="shared" si="19"/>
        <v>0</v>
      </c>
      <c r="CG39" s="55" t="str">
        <f t="shared" si="20"/>
        <v/>
      </c>
      <c r="CH39" s="55" t="str">
        <f t="shared" si="21"/>
        <v/>
      </c>
      <c r="CI39" s="55" t="str">
        <f t="shared" si="22"/>
        <v/>
      </c>
      <c r="CJ39" s="55" t="str">
        <f t="shared" si="23"/>
        <v/>
      </c>
      <c r="CK39" s="55" t="str">
        <f t="shared" si="24"/>
        <v/>
      </c>
      <c r="CL39" s="55" t="str">
        <f t="shared" si="25"/>
        <v/>
      </c>
      <c r="CM39" s="62" t="str">
        <f t="shared" si="26"/>
        <v/>
      </c>
      <c r="CN39" s="62" t="str">
        <f t="shared" si="27"/>
        <v/>
      </c>
      <c r="CO39" s="63" t="str">
        <f t="shared" si="28"/>
        <v>NO</v>
      </c>
      <c r="CP39" s="63" t="str">
        <f t="shared" si="29"/>
        <v>NO</v>
      </c>
      <c r="CQ39" s="61" t="str">
        <f t="shared" si="32"/>
        <v>NO</v>
      </c>
      <c r="CR39" s="61" t="str">
        <f t="shared" si="33"/>
        <v>NO</v>
      </c>
      <c r="CS39" s="63" t="str">
        <f t="shared" si="34"/>
        <v>OK</v>
      </c>
      <c r="CT39" s="55" t="b">
        <f t="shared" si="35"/>
        <v>0</v>
      </c>
      <c r="CU39" s="55" t="b">
        <f t="shared" si="36"/>
        <v>0</v>
      </c>
      <c r="CV39" s="55" t="b">
        <f t="shared" si="37"/>
        <v>0</v>
      </c>
      <c r="CW39" s="55" t="b">
        <f t="shared" si="38"/>
        <v>0</v>
      </c>
      <c r="CX39" s="62" t="str">
        <f t="shared" si="39"/>
        <v>SEQUENCE INCORRECT</v>
      </c>
      <c r="CY39" s="64">
        <f>COUNTIF(B21:B38,T(B39))</f>
        <v>18</v>
      </c>
    </row>
    <row r="40" spans="1:103" s="1" customFormat="1" ht="18.95" customHeight="1" thickBot="1">
      <c r="A40" s="51"/>
      <c r="B40" s="157"/>
      <c r="C40" s="158"/>
      <c r="D40" s="157"/>
      <c r="E40" s="158"/>
      <c r="F40" s="157"/>
      <c r="G40" s="158"/>
      <c r="H40" s="157"/>
      <c r="I40" s="158"/>
      <c r="J40" s="157"/>
      <c r="K40" s="158"/>
      <c r="L40" s="151" t="str">
        <f>IF(AND(B40&lt;&gt;"", H40&lt;&gt;"", J40&lt;&gt;"",OR(H40&lt;=I17,H40="ABS"),OR(J40&lt;=K17,J40="ABS")),IF(AND(J40="ABS"),"ABS",IF(SUM(H40:J40)=0,"ZERO",SUM(H40,J40))),"")</f>
        <v/>
      </c>
      <c r="M40" s="151"/>
      <c r="N40" s="152" t="str">
        <f>IF(AND(A40&lt;&gt;"",B40&lt;&gt;"",D40&lt;&gt;"", F40&lt;&gt;"", H40&lt;&gt;"", J40&lt;&gt;"",S40="",R40="OK",V40="",OR(D40&lt;=E17,D40="ABS"),OR(F40&lt;=G17,F40="ABS"),OR(H40&lt;=I17,H40="ABS"),OR(J40&lt;=K17,J40="ABS")),IF(AND(OR(D40=0,D40="ABS"),OR(F40=0,F40="ABS"),OR(L40=0,L40="ABS"),D40="ABS",F40="ABS",L40="ABS"),"ABS",IF(AND(SUM(D40:F40)=0,OR(L40="ZERO",L40="ABS")),"ZERO",IF(L40="ABS",SUM(D40,F40),SUM(D40,F40,H40,J40)))),"")</f>
        <v/>
      </c>
      <c r="O40" s="153"/>
      <c r="P40" s="131" t="str">
        <f>IF(N40="","",IF(O17=250,LOOKUP(N40,{"ABS","ZERO",0,125,137,150,165,187,212},{"FAIL","FAIL","FAIL","C","C+","B","B+","A","A+"}),IF(O17=200,LOOKUP(N40,{"ABS","ZERO",0,100,110,120,132,150,170},{"FAIL","FAIL","FAIL","C","C+","B","B+","A","A+"}),IF(O17=150,LOOKUP(N40,{"ABS","ZERO",0,75,82,90,99,112,127},{"FAIL","FAIL","FAIL","C","C+","B","B+","A","A+"}),IF(O17=100,LOOKUP(N40,{"ABS","ZERO",0,50,55,60,66,75,85},{"FAIL","FAIL","FAIL","C","C+","B","B+","A","A+"}),IF(O17=50,LOOKUP(N40,{"ABS","ZERO",0,25,27,30,33,37,42},{"FAIL","FAIL","FAIL","C","C+","B","B+","A","A+"})))))))</f>
        <v/>
      </c>
      <c r="Q40" s="210"/>
      <c r="R40" s="66" t="str">
        <f t="shared" si="3"/>
        <v/>
      </c>
      <c r="S40" s="243" t="str">
        <f>IF(AND(A40&lt;&gt;"",B40&lt;&gt;""),IF(OR(D40&lt;&gt;"ABS"),IF(OR(AND(D40&lt;ROUNDDOWN((0.7*E17),0),D40&lt;&gt;0),D40&gt;E17,D40=""),"Attendance Marks incorrect",""),""),"")</f>
        <v/>
      </c>
      <c r="T40" s="243"/>
      <c r="U40" s="244"/>
      <c r="V40" s="242" t="str">
        <f>IF(OR(AND(OR(F40&lt;=G17, F40=0, F40="ABS"),OR(H40&lt;=I17, H40=0, H40="ABS"),OR(J40&lt;=K17, J40=0,J40="ABS"))),IF(OR(AND(A40="",B40="",D40="",F40="",H40="",J40=""),AND(A40&lt;&gt;"",B40&lt;&gt;"",D40&lt;&gt;"",F40&lt;&gt;"",H40&lt;&gt;"",J40&lt;&gt;"", AG40="OK")),"","Given Marks or Format is incorrect"),"Given Marks or Format is incorrect")</f>
        <v/>
      </c>
      <c r="W40" s="243"/>
      <c r="X40" s="244"/>
      <c r="Y40" s="109" t="b">
        <f>IF(AND(EXACT(LEFT(B40,3),LEFT(G10,3)),MID(B40,4,1)="-",ISNUMBER(INT(MID(B40,5,1))),ISNUMBER(INT(MID(B40,6,1))),MID(B40,5,2)&lt;&gt;"00",MID(B40,5,2)&lt;&gt;MID(G10,2,2),EXACT(MID(B40,7,4),RIGHT(G10,4)),ISNUMBER(INT(MID(B40,11,1))),ISNUMBER(INT(MID(B40,12,1))),MID(B40,11,2)&lt;&gt;"00",OR(ISNUMBER(INT(MID(B40,11,3))),MID(B40,13,1)=""),OR(AND(ISNUMBER(INT(MID(B40,11,3))),MID(B40,11,1)&lt;&gt;"0",MID(B40,14,1)=""),AND((ISNUMBER(INT(MID(B40,11,2)))),MID(B40,13,1)=""))),"oKK")</f>
        <v>0</v>
      </c>
      <c r="Z40" s="14" t="b">
        <f>IF(AND(EXACT(LEFT(B40,4),LEFT(G8,4)),MID(B40,5,1)="-",ISNUMBER(INT(MID(B40,6,1))),ISNUMBER(INT(MID(B40,7,1))),MID(B40,6,2)&lt;&gt;"00",MID(B40,6,2)&lt;&gt;MID(G8,3,2),EXACT(MID(B40,8,2),RIGHT(G8,2)),ISNUMBER(INT(MID(B40,10,1))),ISNUMBER(INT(MID(B40,11,1))),MID(B40,10,2)&lt;&gt;"00",OR(ISNUMBER(INT(MID(B40,10,3))),MID(B40,12,1)=""),OR(AND(ISNUMBER(INT(MID(B40,10,3))),MID(B40,10,1)&lt;&gt;"0",MID(B40,13,1)=""),AND((ISNUMBER(INT(MID(B40,10,2)))),MID(B40,12,1)=""))),"oKK")</f>
        <v>0</v>
      </c>
      <c r="AA40" s="14" t="b">
        <f>IF(AND(EXACT(LEFT(B40,3),LEFT(G8,3)),MID(B40,4,1)="-",ISNUMBER(INT(MID(B40,5,1))),ISNUMBER(INT(MID(B40,6,1))),MID(B40,5,2)&lt;&gt;"00",MID(B40,5,2)&lt;&gt;MID(G8,2,2),EXACT(MID(B40,7,3),RIGHT(G8,3)),ISNUMBER(INT(MID(B40,10,1))),ISNUMBER(INT(MID(B40,11,1))),MID(B40,10,2)&lt;&gt;"00",OR(ISNUMBER(INT(MID(B40,10,3))),MID(B40,12,1)=""),OR(AND(ISNUMBER(INT(MID(B40,10,3))),MID(B40,10,1)&lt;&gt;"0",MID(B40,13,1)=""),AND((ISNUMBER(INT(MID(B40,10,2)))),MID(B40,12,1)=""))),"oKK")</f>
        <v>0</v>
      </c>
      <c r="AB40" s="12" t="b">
        <f>IF(AND( EXACT(LEFT(B40,LEN(G8)), G8),ISNUMBER(INT(MID(B40,(LEN(G8)+1),1))),ISNUMBER(INT(MID(B40,(LEN(G8)+2),1))), MID(B40,(LEN(G8)+1),2)&lt;&gt;"00",OR(ISNUMBER(INT(MID(B40,(LEN(G8)+3),1))),MID(B40,(LEN(G8)+3),1)=""),  OR(AND(ISNUMBER(INT(MID(B40,(LEN(G8)+1),3))),MID(B40,(LEN(G8)+1),1)&lt;&gt;"0", MID(B40,(LEN(G8)+4),1)=""),AND((ISNUMBER(INT(MID(B40,(LEN(G8)+1),2)))),MID(B40,(LEN(G8)+3),1)=""))),"OK")</f>
        <v>0</v>
      </c>
      <c r="AC40" s="13" t="b">
        <f>IF(AND(LEN(G8)=5,LEFT(G8,1)&lt;&gt;"K"),IF(AND((LEFT(B40,2)=LEFT(G8,2)),MID(B40,3,1)="-",ISNUMBER(INT(MID(B40,4,1))),ISNUMBER(INT(MID(B40,5,1))),MID(B40,4,2)&lt;&gt;"00", MID(B40,4,2)&lt;&gt;LEFT(G8,2),MID(B40,9,2)&lt;&gt;"00",EXACT(MID(B40,6,3),RIGHT(G8,3)),OR(ISNUMBER(INT(MID(B40,9,3))),MID(B40,11,1)=""),ISNUMBER(INT(MID(B40,9,1))),ISNUMBER(INT(MID(B40,10,1))),OR(AND(ISNUMBER(INT(MID(B40,9,3))),MID(B40,9,1)&lt;&gt;"0",MID(B40,12,1)=""),AND((ISNUMBER(INT(MID(B40,9,2)))),MID(B40,11,1)=""))),"oOk"))</f>
        <v>0</v>
      </c>
      <c r="AD40" s="14" t="b">
        <f>IF(AND(EXACT(LEFT(B40,3),LEFT(G8,3)),MID(B40,4,1)="-",ISNUMBER(INT(MID(B40,5,1))),ISNUMBER(INT(MID(B40,6,1))),MID(B40,5,2)&lt;&gt;"00",MID(B40,5,2)&lt;&gt;MID(G8,2,2),EXACT(MID(B40,7,2),RIGHT(G8,2)),ISNUMBER(INT(MID(B40,9,1))),ISNUMBER(INT(MID(B40,10,1))),MID(B40,9,2)&lt;&gt;"00",OR(ISNUMBER(INT(MID(B40,9,3))),MID(B40,11,1)=""),OR(AND(ISNUMBER(INT(MID(B40,9,3))),MID(B40,9,1)&lt;&gt;"0",MID(B40,12,1)=""),AND((ISNUMBER(INT(MID(B40,9,2)))),MID(B40,11,1)=""))),"oKK")</f>
        <v>0</v>
      </c>
      <c r="AE40" s="15" t="b">
        <f>IF(AND((LEFT(B40,2)=LEFT(G8,2)),MID(B40,3,1)="-",ISNUMBER(INT(MID(B40,4,1))),ISNUMBER(INT(MID(B40,5,1))),MID(B40,4,2)&lt;&gt;"00", MID(B40,4,2)&lt;&gt;LEFT(G8,2),MID(B40,8,2)&lt;&gt;"00",EXACT(MID(B40,6,2), RIGHT(G8,2)),OR(ISNUMBER(INT(MID(B40,8,3))),MID(B40,10,1)=""),ISNUMBER(INT(MID(B40,8,1))),ISNUMBER(INT(MID(B40,9,1))), OR(AND(ISNUMBER(INT(MID(B40,8,3))),MID(B40,8,1)&lt;&gt;"0", MID(B40,11,1)=""),AND((ISNUMBER(INT(MID(B40,8,2)))),MID(B40,10,1)=""))),"oK")</f>
        <v>0</v>
      </c>
      <c r="AF40" s="16" t="b">
        <f t="shared" si="4"/>
        <v>0</v>
      </c>
      <c r="AG40" s="16" t="str">
        <f t="shared" si="5"/>
        <v>S# INCORRECT</v>
      </c>
      <c r="BO40" s="55" t="str">
        <f t="shared" si="42"/>
        <v/>
      </c>
      <c r="BP40" s="55" t="b">
        <f t="shared" si="6"/>
        <v>0</v>
      </c>
      <c r="BQ40" s="55" t="b">
        <f t="shared" si="7"/>
        <v>0</v>
      </c>
      <c r="BR40" s="55" t="b">
        <f t="shared" si="8"/>
        <v>0</v>
      </c>
      <c r="BS40" s="55" t="str">
        <f t="shared" si="9"/>
        <v/>
      </c>
      <c r="BT40" s="55" t="str">
        <f t="shared" si="10"/>
        <v/>
      </c>
      <c r="BU40" s="55" t="str">
        <f t="shared" si="11"/>
        <v/>
      </c>
      <c r="BV40" s="55" t="str">
        <f t="shared" si="12"/>
        <v/>
      </c>
      <c r="BW40" s="60" t="str">
        <f t="shared" si="13"/>
        <v/>
      </c>
      <c r="BX40" s="61" t="str">
        <f t="shared" si="30"/>
        <v>INCORRECT</v>
      </c>
      <c r="BY40" s="55" t="b">
        <f t="shared" si="31"/>
        <v>0</v>
      </c>
      <c r="BZ40" s="62" t="str">
        <f t="shared" si="43"/>
        <v/>
      </c>
      <c r="CA40" s="55" t="b">
        <f t="shared" si="14"/>
        <v>0</v>
      </c>
      <c r="CB40" s="55" t="b">
        <f t="shared" si="15"/>
        <v>0</v>
      </c>
      <c r="CC40" s="55" t="b">
        <f t="shared" si="16"/>
        <v>0</v>
      </c>
      <c r="CD40" s="55" t="b">
        <f t="shared" si="17"/>
        <v>0</v>
      </c>
      <c r="CE40" s="55" t="b">
        <f t="shared" si="18"/>
        <v>0</v>
      </c>
      <c r="CF40" s="55" t="b">
        <f t="shared" si="19"/>
        <v>0</v>
      </c>
      <c r="CG40" s="55" t="str">
        <f t="shared" si="20"/>
        <v/>
      </c>
      <c r="CH40" s="55" t="str">
        <f t="shared" si="21"/>
        <v/>
      </c>
      <c r="CI40" s="55" t="str">
        <f t="shared" si="22"/>
        <v/>
      </c>
      <c r="CJ40" s="55" t="str">
        <f t="shared" si="23"/>
        <v/>
      </c>
      <c r="CK40" s="55" t="str">
        <f t="shared" si="24"/>
        <v/>
      </c>
      <c r="CL40" s="55" t="str">
        <f t="shared" si="25"/>
        <v/>
      </c>
      <c r="CM40" s="62" t="str">
        <f t="shared" si="26"/>
        <v/>
      </c>
      <c r="CN40" s="62" t="str">
        <f t="shared" si="27"/>
        <v/>
      </c>
      <c r="CO40" s="63" t="str">
        <f t="shared" si="28"/>
        <v>NO</v>
      </c>
      <c r="CP40" s="63" t="str">
        <f t="shared" si="29"/>
        <v>NO</v>
      </c>
      <c r="CQ40" s="61" t="str">
        <f t="shared" si="32"/>
        <v>NO</v>
      </c>
      <c r="CR40" s="61" t="str">
        <f t="shared" si="33"/>
        <v>NO</v>
      </c>
      <c r="CS40" s="63" t="str">
        <f t="shared" si="34"/>
        <v>OK</v>
      </c>
      <c r="CT40" s="55" t="b">
        <f t="shared" si="35"/>
        <v>0</v>
      </c>
      <c r="CU40" s="55" t="b">
        <f t="shared" si="36"/>
        <v>0</v>
      </c>
      <c r="CV40" s="55" t="b">
        <f t="shared" si="37"/>
        <v>0</v>
      </c>
      <c r="CW40" s="55" t="b">
        <f t="shared" si="38"/>
        <v>0</v>
      </c>
      <c r="CX40" s="62" t="str">
        <f t="shared" si="39"/>
        <v>SEQUENCE INCORRECT</v>
      </c>
      <c r="CY40" s="64">
        <f>COUNTIF(B21:B39,T(B40))</f>
        <v>19</v>
      </c>
    </row>
    <row r="41" spans="1:103" ht="18" customHeight="1" thickBot="1">
      <c r="A41" s="56" t="s">
        <v>470</v>
      </c>
      <c r="B41" s="57" t="s">
        <v>470</v>
      </c>
      <c r="C41" s="282" t="s">
        <v>336</v>
      </c>
      <c r="D41" s="282"/>
      <c r="E41" s="282"/>
      <c r="F41" s="282"/>
      <c r="G41" s="282"/>
      <c r="H41" s="282"/>
      <c r="I41" s="282"/>
      <c r="J41" s="282"/>
      <c r="K41" s="282"/>
      <c r="L41" s="282"/>
      <c r="M41" s="282"/>
      <c r="N41" s="282"/>
      <c r="O41" s="282"/>
      <c r="P41" s="282"/>
      <c r="Q41" s="210"/>
      <c r="R41" s="18">
        <f>COUNTIF(R21:R40,"FORMAT INCORRECT")+(COUNTIF(R21:R40,"SEQUENCE INCORRECT"))</f>
        <v>0</v>
      </c>
      <c r="S41" s="247">
        <f>COUNTIF(S21:S40,"Attendance Marks incorrect")</f>
        <v>0</v>
      </c>
      <c r="T41" s="248"/>
      <c r="U41" s="248"/>
      <c r="V41" s="247">
        <f>COUNTIF(V21:AC40,"Given Marks or Format is incorrect")</f>
        <v>0</v>
      </c>
      <c r="W41" s="248"/>
      <c r="X41" s="248"/>
      <c r="Y41" s="248"/>
      <c r="Z41" s="248"/>
      <c r="AA41" s="248"/>
      <c r="AB41" s="248"/>
      <c r="AC41" s="274"/>
    </row>
    <row r="42" spans="1:103" ht="11.25" customHeight="1" thickBot="1">
      <c r="A42" s="58" t="s">
        <v>470</v>
      </c>
      <c r="B42" s="59" t="s">
        <v>470</v>
      </c>
      <c r="C42" s="283"/>
      <c r="D42" s="283"/>
      <c r="E42" s="283"/>
      <c r="F42" s="283"/>
      <c r="G42" s="283"/>
      <c r="H42" s="283"/>
      <c r="I42" s="283"/>
      <c r="J42" s="283"/>
      <c r="K42" s="283"/>
      <c r="L42" s="283"/>
      <c r="M42" s="283"/>
      <c r="N42" s="283"/>
      <c r="O42" s="283"/>
      <c r="P42" s="283"/>
      <c r="Q42" s="210"/>
      <c r="R42" s="245" t="s">
        <v>1019</v>
      </c>
      <c r="S42" s="246"/>
      <c r="T42" s="246"/>
      <c r="U42" s="246"/>
      <c r="V42" s="246"/>
      <c r="W42" s="246"/>
      <c r="X42" s="246"/>
      <c r="Y42" s="96"/>
      <c r="Z42" s="96"/>
      <c r="AA42" s="96"/>
    </row>
    <row r="43" spans="1:103">
      <c r="A43" s="272"/>
      <c r="B43" s="272"/>
      <c r="C43" s="272"/>
      <c r="D43" s="272"/>
      <c r="E43" s="272"/>
      <c r="F43" s="272"/>
      <c r="G43" s="272"/>
      <c r="H43" s="272"/>
      <c r="I43" s="272"/>
      <c r="J43" s="272"/>
      <c r="K43" s="272"/>
      <c r="L43" s="272"/>
      <c r="M43" s="272"/>
      <c r="N43" s="272"/>
      <c r="O43" s="272"/>
      <c r="P43" s="272"/>
      <c r="Q43" s="210"/>
      <c r="R43" s="276" t="s">
        <v>339</v>
      </c>
      <c r="S43" s="277"/>
      <c r="T43" s="278"/>
      <c r="U43" s="263">
        <f>SUM(R41:AC41)+T15</f>
        <v>0</v>
      </c>
      <c r="V43" s="264"/>
      <c r="W43" s="275"/>
      <c r="X43" s="267"/>
      <c r="Y43" s="100"/>
      <c r="Z43" s="85"/>
      <c r="AA43" s="85"/>
    </row>
    <row r="44" spans="1:103" ht="20.25" customHeight="1" thickBot="1">
      <c r="A44" s="273"/>
      <c r="B44" s="273"/>
      <c r="C44" s="273"/>
      <c r="D44" s="273"/>
      <c r="E44" s="273"/>
      <c r="F44" s="273"/>
      <c r="G44" s="273"/>
      <c r="H44" s="273"/>
      <c r="I44" s="273"/>
      <c r="J44" s="273"/>
      <c r="K44" s="273"/>
      <c r="L44" s="273"/>
      <c r="M44" s="273"/>
      <c r="N44" s="273"/>
      <c r="O44" s="273"/>
      <c r="P44" s="273"/>
      <c r="Q44" s="210"/>
      <c r="R44" s="279"/>
      <c r="S44" s="280"/>
      <c r="T44" s="281"/>
      <c r="U44" s="265"/>
      <c r="V44" s="266"/>
      <c r="W44" s="275"/>
      <c r="X44" s="267"/>
      <c r="Y44" s="100"/>
      <c r="Z44" s="85"/>
      <c r="AA44" s="85"/>
    </row>
    <row r="45" spans="1:103" ht="15.75" customHeight="1">
      <c r="A45" s="260" t="s">
        <v>338</v>
      </c>
      <c r="B45" s="260"/>
      <c r="C45" s="260"/>
      <c r="D45" s="267"/>
      <c r="E45" s="267"/>
      <c r="F45" s="260" t="s">
        <v>20</v>
      </c>
      <c r="G45" s="260"/>
      <c r="H45" s="260"/>
      <c r="I45" s="260"/>
      <c r="J45" s="267"/>
      <c r="K45" s="267"/>
      <c r="L45" s="260" t="s">
        <v>21</v>
      </c>
      <c r="M45" s="260"/>
      <c r="N45" s="260"/>
      <c r="O45" s="260"/>
      <c r="P45" s="260"/>
      <c r="Q45" s="210"/>
      <c r="R45" s="177" t="s">
        <v>488</v>
      </c>
      <c r="S45" s="249"/>
      <c r="T45" s="249"/>
      <c r="U45" s="249"/>
      <c r="V45" s="249"/>
      <c r="W45" s="249"/>
      <c r="X45" s="250"/>
      <c r="Y45" s="101"/>
      <c r="Z45" s="86"/>
      <c r="AA45" s="86"/>
    </row>
    <row r="46" spans="1:103">
      <c r="A46" s="261"/>
      <c r="B46" s="261"/>
      <c r="C46" s="261"/>
      <c r="D46" s="267"/>
      <c r="E46" s="267"/>
      <c r="F46" s="261"/>
      <c r="G46" s="261"/>
      <c r="H46" s="261"/>
      <c r="I46" s="261"/>
      <c r="J46" s="267"/>
      <c r="K46" s="267"/>
      <c r="L46" s="261"/>
      <c r="M46" s="261"/>
      <c r="N46" s="261"/>
      <c r="O46" s="261"/>
      <c r="P46" s="261"/>
      <c r="Q46" s="210"/>
      <c r="R46" s="176"/>
      <c r="S46" s="174"/>
      <c r="T46" s="174"/>
      <c r="U46" s="174"/>
      <c r="V46" s="174"/>
      <c r="W46" s="174"/>
      <c r="X46" s="175"/>
      <c r="Y46" s="101"/>
      <c r="Z46" s="86"/>
      <c r="AA46" s="86"/>
    </row>
    <row r="47" spans="1:103">
      <c r="A47" s="262"/>
      <c r="B47" s="262"/>
      <c r="C47" s="262"/>
      <c r="D47" s="268"/>
      <c r="E47" s="268"/>
      <c r="F47" s="262"/>
      <c r="G47" s="262"/>
      <c r="H47" s="262"/>
      <c r="I47" s="262"/>
      <c r="J47" s="268"/>
      <c r="K47" s="268"/>
      <c r="L47" s="262"/>
      <c r="M47" s="262"/>
      <c r="N47" s="262"/>
      <c r="O47" s="262"/>
      <c r="P47" s="262"/>
      <c r="Q47" s="210"/>
      <c r="R47" s="176"/>
      <c r="S47" s="174"/>
      <c r="T47" s="174"/>
      <c r="U47" s="174"/>
      <c r="V47" s="174"/>
      <c r="W47" s="174"/>
      <c r="X47" s="175"/>
      <c r="Y47" s="101"/>
      <c r="Z47" s="86"/>
      <c r="AA47" s="86"/>
    </row>
    <row r="48" spans="1:103" ht="12" customHeight="1">
      <c r="A48" s="44" t="s">
        <v>15</v>
      </c>
      <c r="B48" s="254" t="s">
        <v>14</v>
      </c>
      <c r="C48" s="255"/>
      <c r="D48" s="255"/>
      <c r="E48" s="255"/>
      <c r="F48" s="255"/>
      <c r="G48" s="255"/>
      <c r="H48" s="255"/>
      <c r="I48" s="255"/>
      <c r="J48" s="255"/>
      <c r="K48" s="255"/>
      <c r="L48" s="255"/>
      <c r="M48" s="255"/>
      <c r="N48" s="255"/>
      <c r="O48" s="255"/>
      <c r="P48" s="256"/>
      <c r="Q48" s="210"/>
      <c r="R48" s="176"/>
      <c r="S48" s="174"/>
      <c r="T48" s="174"/>
      <c r="U48" s="174"/>
      <c r="V48" s="174"/>
      <c r="W48" s="174"/>
      <c r="X48" s="175"/>
      <c r="Y48" s="101"/>
      <c r="Z48" s="86"/>
      <c r="AA48" s="86"/>
    </row>
    <row r="49" spans="1:29" ht="12" customHeight="1" thickBot="1">
      <c r="A49" s="45">
        <f>$U$43</f>
        <v>0</v>
      </c>
      <c r="B49" s="257"/>
      <c r="C49" s="258"/>
      <c r="D49" s="258"/>
      <c r="E49" s="258"/>
      <c r="F49" s="258"/>
      <c r="G49" s="258"/>
      <c r="H49" s="258"/>
      <c r="I49" s="258"/>
      <c r="J49" s="258"/>
      <c r="K49" s="258"/>
      <c r="L49" s="258"/>
      <c r="M49" s="258"/>
      <c r="N49" s="258"/>
      <c r="O49" s="258"/>
      <c r="P49" s="259"/>
      <c r="Q49" s="210"/>
      <c r="R49" s="251"/>
      <c r="S49" s="252"/>
      <c r="T49" s="252"/>
      <c r="U49" s="252"/>
      <c r="V49" s="252"/>
      <c r="W49" s="252"/>
      <c r="X49" s="253"/>
      <c r="Y49" s="101"/>
      <c r="Z49" s="86"/>
      <c r="AA49" s="86"/>
    </row>
    <row r="50" spans="1:29">
      <c r="A50" s="272"/>
      <c r="B50" s="272"/>
      <c r="C50" s="272"/>
      <c r="D50" s="272"/>
      <c r="E50" s="272"/>
      <c r="F50" s="272"/>
      <c r="G50" s="272"/>
      <c r="H50" s="272"/>
      <c r="I50" s="272"/>
      <c r="J50" s="272"/>
      <c r="K50" s="272"/>
      <c r="L50" s="272"/>
      <c r="M50" s="272"/>
      <c r="N50" s="272"/>
      <c r="O50" s="272"/>
      <c r="P50" s="272"/>
      <c r="Q50" s="267"/>
      <c r="R50" s="293" t="s">
        <v>471</v>
      </c>
      <c r="S50" s="293"/>
      <c r="T50" s="293"/>
      <c r="U50" s="293"/>
      <c r="V50" s="293"/>
      <c r="W50" s="293"/>
      <c r="X50" s="293"/>
      <c r="Y50" s="293"/>
      <c r="Z50" s="293"/>
      <c r="AA50" s="293"/>
      <c r="AB50" s="293"/>
      <c r="AC50" s="293"/>
    </row>
    <row r="51" spans="1:29">
      <c r="A51" s="267"/>
      <c r="B51" s="267"/>
      <c r="C51" s="267"/>
      <c r="D51" s="267"/>
      <c r="E51" s="267"/>
      <c r="F51" s="267"/>
      <c r="G51" s="267"/>
      <c r="H51" s="267"/>
      <c r="I51" s="267"/>
      <c r="J51" s="267"/>
      <c r="K51" s="267"/>
      <c r="L51" s="267"/>
      <c r="M51" s="267"/>
      <c r="N51" s="267"/>
      <c r="O51" s="267"/>
      <c r="P51" s="267"/>
      <c r="Q51" s="267"/>
      <c r="R51" s="294"/>
      <c r="S51" s="294"/>
      <c r="T51" s="294"/>
      <c r="U51" s="294"/>
      <c r="V51" s="294"/>
      <c r="W51" s="294"/>
      <c r="X51" s="294"/>
      <c r="Y51" s="294"/>
      <c r="Z51" s="294"/>
      <c r="AA51" s="294"/>
      <c r="AB51" s="294"/>
      <c r="AC51" s="294"/>
    </row>
    <row r="52" spans="1:29">
      <c r="A52" s="267"/>
      <c r="B52" s="267"/>
      <c r="C52" s="267"/>
      <c r="D52" s="267"/>
      <c r="E52" s="267"/>
      <c r="F52" s="267"/>
      <c r="G52" s="267"/>
      <c r="H52" s="267"/>
      <c r="I52" s="267"/>
      <c r="J52" s="267"/>
      <c r="K52" s="267"/>
      <c r="L52" s="267"/>
      <c r="M52" s="267"/>
      <c r="N52" s="267"/>
      <c r="O52" s="267"/>
      <c r="P52" s="267"/>
      <c r="Q52" s="267"/>
      <c r="R52" s="295"/>
      <c r="S52" s="295"/>
      <c r="T52" s="295"/>
      <c r="U52" s="295"/>
      <c r="V52" s="295"/>
      <c r="W52" s="295"/>
      <c r="X52" s="295"/>
      <c r="Y52" s="295"/>
      <c r="Z52" s="295"/>
      <c r="AA52" s="295"/>
      <c r="AB52" s="295"/>
      <c r="AC52" s="295"/>
    </row>
    <row r="53" spans="1:29">
      <c r="A53" s="267"/>
      <c r="B53" s="267"/>
      <c r="C53" s="267"/>
      <c r="D53" s="267"/>
      <c r="E53" s="267"/>
      <c r="F53" s="267"/>
      <c r="G53" s="267"/>
      <c r="H53" s="267"/>
      <c r="I53" s="267"/>
      <c r="J53" s="267"/>
      <c r="K53" s="267"/>
      <c r="L53" s="267"/>
      <c r="M53" s="267"/>
      <c r="N53" s="267"/>
      <c r="O53" s="267"/>
      <c r="P53" s="267"/>
      <c r="Q53" s="267"/>
      <c r="R53" s="296" t="s">
        <v>472</v>
      </c>
      <c r="S53" s="297"/>
      <c r="T53" s="297"/>
      <c r="U53" s="297"/>
      <c r="V53" s="297"/>
      <c r="W53" s="297"/>
      <c r="X53" s="297"/>
      <c r="Y53" s="297"/>
      <c r="Z53" s="297"/>
      <c r="AA53" s="297"/>
      <c r="AB53" s="297"/>
      <c r="AC53" s="298"/>
    </row>
    <row r="54" spans="1:29" ht="16.5" thickBot="1">
      <c r="A54" s="267"/>
      <c r="B54" s="267"/>
      <c r="C54" s="267"/>
      <c r="D54" s="267"/>
      <c r="E54" s="267"/>
      <c r="F54" s="267"/>
      <c r="G54" s="267"/>
      <c r="H54" s="267"/>
      <c r="I54" s="267"/>
      <c r="J54" s="267"/>
      <c r="K54" s="267"/>
      <c r="L54" s="267"/>
      <c r="M54" s="267"/>
      <c r="N54" s="267"/>
      <c r="O54" s="267"/>
      <c r="P54" s="267"/>
      <c r="Q54" s="267"/>
      <c r="R54" s="299"/>
      <c r="S54" s="300"/>
      <c r="T54" s="300"/>
      <c r="U54" s="300"/>
      <c r="V54" s="300"/>
      <c r="W54" s="300"/>
      <c r="X54" s="300"/>
      <c r="Y54" s="300"/>
      <c r="Z54" s="300"/>
      <c r="AA54" s="300"/>
      <c r="AB54" s="300"/>
      <c r="AC54" s="301"/>
    </row>
    <row r="55" spans="1:29" ht="21" thickBot="1">
      <c r="A55" s="267"/>
      <c r="B55" s="267"/>
      <c r="C55" s="267"/>
      <c r="D55" s="267"/>
      <c r="E55" s="267"/>
      <c r="F55" s="267"/>
      <c r="G55" s="267"/>
      <c r="H55" s="267"/>
      <c r="I55" s="267"/>
      <c r="J55" s="267"/>
      <c r="K55" s="267"/>
      <c r="L55" s="267"/>
      <c r="M55" s="267"/>
      <c r="N55" s="267"/>
      <c r="O55" s="267"/>
      <c r="P55" s="267"/>
      <c r="Q55" s="267"/>
      <c r="R55" s="67" t="s">
        <v>7</v>
      </c>
      <c r="S55" s="302" t="s">
        <v>8</v>
      </c>
      <c r="T55" s="302"/>
      <c r="U55" s="302"/>
      <c r="V55" s="303" t="s">
        <v>473</v>
      </c>
      <c r="W55" s="303"/>
      <c r="X55" s="303"/>
      <c r="Y55" s="303"/>
      <c r="Z55" s="303"/>
      <c r="AA55" s="303"/>
      <c r="AB55" s="303"/>
      <c r="AC55" s="303"/>
    </row>
    <row r="56" spans="1:29" ht="16.5" thickBot="1">
      <c r="A56" s="267"/>
      <c r="B56" s="267"/>
      <c r="C56" s="267"/>
      <c r="D56" s="267"/>
      <c r="E56" s="267"/>
      <c r="F56" s="267"/>
      <c r="G56" s="267"/>
      <c r="H56" s="267"/>
      <c r="I56" s="267"/>
      <c r="J56" s="267"/>
      <c r="K56" s="267"/>
      <c r="L56" s="267"/>
      <c r="M56" s="267"/>
      <c r="N56" s="267"/>
      <c r="O56" s="267"/>
      <c r="P56" s="267"/>
      <c r="Q56" s="267"/>
      <c r="R56" s="68">
        <v>1</v>
      </c>
      <c r="S56" s="290" t="s">
        <v>474</v>
      </c>
      <c r="T56" s="290"/>
      <c r="U56" s="290"/>
      <c r="V56" s="291">
        <v>1</v>
      </c>
      <c r="W56" s="292"/>
      <c r="X56" s="290" t="s">
        <v>475</v>
      </c>
      <c r="Y56" s="290"/>
      <c r="Z56" s="290"/>
      <c r="AA56" s="290"/>
      <c r="AB56" s="290"/>
      <c r="AC56" s="290"/>
    </row>
    <row r="57" spans="1:29" ht="16.5" thickBot="1">
      <c r="A57" s="267"/>
      <c r="B57" s="267"/>
      <c r="C57" s="267"/>
      <c r="D57" s="267"/>
      <c r="E57" s="267"/>
      <c r="F57" s="267"/>
      <c r="G57" s="267"/>
      <c r="H57" s="267"/>
      <c r="I57" s="267"/>
      <c r="J57" s="267"/>
      <c r="K57" s="267"/>
      <c r="L57" s="267"/>
      <c r="M57" s="267"/>
      <c r="N57" s="267"/>
      <c r="O57" s="267"/>
      <c r="P57" s="267"/>
      <c r="Q57" s="267"/>
      <c r="R57" s="68">
        <v>2</v>
      </c>
      <c r="S57" s="290" t="s">
        <v>476</v>
      </c>
      <c r="T57" s="290"/>
      <c r="U57" s="290"/>
      <c r="V57" s="291">
        <v>2</v>
      </c>
      <c r="W57" s="292"/>
      <c r="X57" s="290" t="s">
        <v>477</v>
      </c>
      <c r="Y57" s="290"/>
      <c r="Z57" s="290"/>
      <c r="AA57" s="290"/>
      <c r="AB57" s="290"/>
      <c r="AC57" s="290"/>
    </row>
    <row r="58" spans="1:29" ht="16.5" thickBot="1">
      <c r="A58" s="267"/>
      <c r="B58" s="267"/>
      <c r="C58" s="267"/>
      <c r="D58" s="267"/>
      <c r="E58" s="267"/>
      <c r="F58" s="267"/>
      <c r="G58" s="267"/>
      <c r="H58" s="267"/>
      <c r="I58" s="267"/>
      <c r="J58" s="267"/>
      <c r="K58" s="267"/>
      <c r="L58" s="267"/>
      <c r="M58" s="267"/>
      <c r="N58" s="267"/>
      <c r="O58" s="267"/>
      <c r="P58" s="267"/>
      <c r="Q58" s="267"/>
      <c r="R58" s="68">
        <v>3</v>
      </c>
      <c r="S58" s="290" t="s">
        <v>478</v>
      </c>
      <c r="T58" s="290"/>
      <c r="U58" s="290"/>
      <c r="V58" s="291">
        <v>3</v>
      </c>
      <c r="W58" s="292"/>
      <c r="X58" s="290" t="s">
        <v>479</v>
      </c>
      <c r="Y58" s="290"/>
      <c r="Z58" s="290"/>
      <c r="AA58" s="290"/>
      <c r="AB58" s="290"/>
      <c r="AC58" s="290"/>
    </row>
    <row r="59" spans="1:29" ht="16.5" thickBot="1">
      <c r="A59" s="267"/>
      <c r="B59" s="267"/>
      <c r="C59" s="267"/>
      <c r="D59" s="267"/>
      <c r="E59" s="267"/>
      <c r="F59" s="267"/>
      <c r="G59" s="267"/>
      <c r="H59" s="267"/>
      <c r="I59" s="267"/>
      <c r="J59" s="267"/>
      <c r="K59" s="267"/>
      <c r="L59" s="267"/>
      <c r="M59" s="267"/>
      <c r="N59" s="267"/>
      <c r="O59" s="267"/>
      <c r="P59" s="267"/>
      <c r="Q59" s="267"/>
      <c r="R59" s="68">
        <v>4</v>
      </c>
      <c r="S59" s="290" t="s">
        <v>480</v>
      </c>
      <c r="T59" s="290"/>
      <c r="U59" s="290"/>
      <c r="V59" s="291">
        <v>4</v>
      </c>
      <c r="W59" s="292"/>
      <c r="X59" s="290" t="s">
        <v>481</v>
      </c>
      <c r="Y59" s="290"/>
      <c r="Z59" s="290"/>
      <c r="AA59" s="290"/>
      <c r="AB59" s="290"/>
      <c r="AC59" s="290"/>
    </row>
    <row r="60" spans="1:29" ht="16.5" thickBot="1">
      <c r="A60" s="267"/>
      <c r="B60" s="267"/>
      <c r="C60" s="267"/>
      <c r="D60" s="267"/>
      <c r="E60" s="267"/>
      <c r="F60" s="267"/>
      <c r="G60" s="267"/>
      <c r="H60" s="267"/>
      <c r="I60" s="267"/>
      <c r="J60" s="267"/>
      <c r="K60" s="267"/>
      <c r="L60" s="267"/>
      <c r="M60" s="267"/>
      <c r="N60" s="267"/>
      <c r="O60" s="267"/>
      <c r="P60" s="267"/>
      <c r="Q60" s="267"/>
      <c r="R60" s="68">
        <v>5</v>
      </c>
      <c r="S60" s="290" t="s">
        <v>482</v>
      </c>
      <c r="T60" s="290"/>
      <c r="U60" s="290"/>
      <c r="V60" s="291">
        <v>5</v>
      </c>
      <c r="W60" s="292"/>
      <c r="X60" s="290" t="s">
        <v>483</v>
      </c>
      <c r="Y60" s="290"/>
      <c r="Z60" s="290"/>
      <c r="AA60" s="290"/>
      <c r="AB60" s="290"/>
      <c r="AC60" s="290"/>
    </row>
    <row r="61" spans="1:29" ht="16.5" thickBot="1">
      <c r="A61" s="267"/>
      <c r="B61" s="267"/>
      <c r="C61" s="267"/>
      <c r="D61" s="267"/>
      <c r="E61" s="267"/>
      <c r="F61" s="267"/>
      <c r="G61" s="267"/>
      <c r="H61" s="267"/>
      <c r="I61" s="267"/>
      <c r="J61" s="267"/>
      <c r="K61" s="267"/>
      <c r="L61" s="267"/>
      <c r="M61" s="267"/>
      <c r="N61" s="267"/>
      <c r="O61" s="267"/>
      <c r="P61" s="267"/>
      <c r="Q61" s="267"/>
      <c r="R61" s="68">
        <v>6</v>
      </c>
      <c r="S61" s="290" t="s">
        <v>484</v>
      </c>
      <c r="T61" s="290"/>
      <c r="U61" s="290"/>
      <c r="V61" s="291">
        <v>6</v>
      </c>
      <c r="W61" s="292"/>
      <c r="X61" s="290" t="s">
        <v>485</v>
      </c>
      <c r="Y61" s="290"/>
      <c r="Z61" s="290"/>
      <c r="AA61" s="290"/>
      <c r="AB61" s="290"/>
      <c r="AC61" s="290"/>
    </row>
    <row r="62" spans="1:29" ht="16.5" thickBot="1">
      <c r="A62" s="267"/>
      <c r="B62" s="267"/>
      <c r="C62" s="267"/>
      <c r="D62" s="267"/>
      <c r="E62" s="267"/>
      <c r="F62" s="267"/>
      <c r="G62" s="267"/>
      <c r="H62" s="267"/>
      <c r="I62" s="267"/>
      <c r="J62" s="267"/>
      <c r="K62" s="267"/>
      <c r="L62" s="267"/>
      <c r="M62" s="267"/>
      <c r="N62" s="267"/>
      <c r="O62" s="267"/>
      <c r="P62" s="267"/>
      <c r="Q62" s="267"/>
      <c r="R62" s="68">
        <v>7</v>
      </c>
      <c r="S62" s="290" t="s">
        <v>486</v>
      </c>
      <c r="T62" s="290"/>
      <c r="U62" s="290"/>
      <c r="V62" s="291">
        <v>7</v>
      </c>
      <c r="W62" s="292"/>
      <c r="X62" s="290" t="s">
        <v>487</v>
      </c>
      <c r="Y62" s="290"/>
      <c r="Z62" s="290"/>
      <c r="AA62" s="290"/>
      <c r="AB62" s="290"/>
      <c r="AC62" s="290"/>
    </row>
  </sheetData>
  <sheetProtection selectLockedCells="1"/>
  <autoFilter ref="A20:C42">
    <filterColumn colId="1" showButton="0"/>
  </autoFilter>
  <dataConsolidate/>
  <mergeCells count="306">
    <mergeCell ref="X61:AC61"/>
    <mergeCell ref="S62:U62"/>
    <mergeCell ref="V62:W62"/>
    <mergeCell ref="X62:AC62"/>
    <mergeCell ref="S59:U59"/>
    <mergeCell ref="V59:W59"/>
    <mergeCell ref="X59:AC59"/>
    <mergeCell ref="S60:U60"/>
    <mergeCell ref="V60:W60"/>
    <mergeCell ref="X60:AC60"/>
    <mergeCell ref="S61:U61"/>
    <mergeCell ref="V61:W61"/>
    <mergeCell ref="R13:T13"/>
    <mergeCell ref="R15:S16"/>
    <mergeCell ref="V23:X23"/>
    <mergeCell ref="L14:M16"/>
    <mergeCell ref="H12:M13"/>
    <mergeCell ref="X57:AC57"/>
    <mergeCell ref="S58:U58"/>
    <mergeCell ref="V58:W58"/>
    <mergeCell ref="X58:AC58"/>
    <mergeCell ref="R50:AC52"/>
    <mergeCell ref="R53:AC54"/>
    <mergeCell ref="S55:U55"/>
    <mergeCell ref="V55:AC55"/>
    <mergeCell ref="S56:U56"/>
    <mergeCell ref="V56:W56"/>
    <mergeCell ref="S57:U57"/>
    <mergeCell ref="V57:W57"/>
    <mergeCell ref="X56:AC56"/>
    <mergeCell ref="A50:P62"/>
    <mergeCell ref="Q50:Q62"/>
    <mergeCell ref="B21:C21"/>
    <mergeCell ref="F25:G25"/>
    <mergeCell ref="D25:E25"/>
    <mergeCell ref="B25:C25"/>
    <mergeCell ref="F18:G18"/>
    <mergeCell ref="H18:I18"/>
    <mergeCell ref="J18:K18"/>
    <mergeCell ref="D19:E19"/>
    <mergeCell ref="L18:M18"/>
    <mergeCell ref="L19:M19"/>
    <mergeCell ref="F19:G19"/>
    <mergeCell ref="H19:I19"/>
    <mergeCell ref="J19:K19"/>
    <mergeCell ref="J26:K26"/>
    <mergeCell ref="H26:I26"/>
    <mergeCell ref="F26:G26"/>
    <mergeCell ref="D26:E26"/>
    <mergeCell ref="B26:C26"/>
    <mergeCell ref="F23:G23"/>
    <mergeCell ref="B40:C40"/>
    <mergeCell ref="N21:O21"/>
    <mergeCell ref="B22:C22"/>
    <mergeCell ref="F40:G40"/>
    <mergeCell ref="H40:I40"/>
    <mergeCell ref="J40:K40"/>
    <mergeCell ref="B35:C35"/>
    <mergeCell ref="D35:E35"/>
    <mergeCell ref="F35:G35"/>
    <mergeCell ref="H35:I35"/>
    <mergeCell ref="J35:K35"/>
    <mergeCell ref="L35:M35"/>
    <mergeCell ref="B32:C32"/>
    <mergeCell ref="D32:E32"/>
    <mergeCell ref="F32:G32"/>
    <mergeCell ref="H32:I32"/>
    <mergeCell ref="J32:K32"/>
    <mergeCell ref="L32:M32"/>
    <mergeCell ref="R11:T11"/>
    <mergeCell ref="R12:T12"/>
    <mergeCell ref="R45:X49"/>
    <mergeCell ref="B48:P49"/>
    <mergeCell ref="F45:I47"/>
    <mergeCell ref="A45:C47"/>
    <mergeCell ref="U43:V44"/>
    <mergeCell ref="D45:E47"/>
    <mergeCell ref="J45:K47"/>
    <mergeCell ref="R14:T14"/>
    <mergeCell ref="V22:X22"/>
    <mergeCell ref="L45:P47"/>
    <mergeCell ref="A43:P44"/>
    <mergeCell ref="V41:AC41"/>
    <mergeCell ref="W43:X44"/>
    <mergeCell ref="R43:T44"/>
    <mergeCell ref="C41:P42"/>
    <mergeCell ref="D40:E40"/>
    <mergeCell ref="S20:U20"/>
    <mergeCell ref="V20:X20"/>
    <mergeCell ref="B20:C20"/>
    <mergeCell ref="D20:E20"/>
    <mergeCell ref="F20:G20"/>
    <mergeCell ref="H20:I20"/>
    <mergeCell ref="V40:X40"/>
    <mergeCell ref="R42:X42"/>
    <mergeCell ref="B37:C37"/>
    <mergeCell ref="D37:E37"/>
    <mergeCell ref="F37:G37"/>
    <mergeCell ref="H37:I37"/>
    <mergeCell ref="J37:K37"/>
    <mergeCell ref="L37:M37"/>
    <mergeCell ref="J39:K39"/>
    <mergeCell ref="L39:M39"/>
    <mergeCell ref="D39:E39"/>
    <mergeCell ref="F39:G39"/>
    <mergeCell ref="H39:I39"/>
    <mergeCell ref="B38:C38"/>
    <mergeCell ref="D38:E38"/>
    <mergeCell ref="F38:G38"/>
    <mergeCell ref="H38:I38"/>
    <mergeCell ref="J38:K38"/>
    <mergeCell ref="S41:U41"/>
    <mergeCell ref="S40:U40"/>
    <mergeCell ref="L40:M40"/>
    <mergeCell ref="B39:C39"/>
    <mergeCell ref="Q1:Q49"/>
    <mergeCell ref="R8:T8"/>
    <mergeCell ref="B36:C36"/>
    <mergeCell ref="D36:E36"/>
    <mergeCell ref="F36:G36"/>
    <mergeCell ref="H36:I36"/>
    <mergeCell ref="J36:K36"/>
    <mergeCell ref="L36:M36"/>
    <mergeCell ref="B33:C33"/>
    <mergeCell ref="D33:E33"/>
    <mergeCell ref="F33:G33"/>
    <mergeCell ref="H33:I33"/>
    <mergeCell ref="J33:K33"/>
    <mergeCell ref="L33:M33"/>
    <mergeCell ref="B34:C34"/>
    <mergeCell ref="D34:E34"/>
    <mergeCell ref="F34:G34"/>
    <mergeCell ref="H34:I34"/>
    <mergeCell ref="J34:K34"/>
    <mergeCell ref="L34:M34"/>
    <mergeCell ref="B30:C30"/>
    <mergeCell ref="D30:E30"/>
    <mergeCell ref="F30:G30"/>
    <mergeCell ref="H30:I30"/>
    <mergeCell ref="J30:K30"/>
    <mergeCell ref="L30:M30"/>
    <mergeCell ref="B31:C31"/>
    <mergeCell ref="D31:E31"/>
    <mergeCell ref="F31:G31"/>
    <mergeCell ref="H31:I31"/>
    <mergeCell ref="J31:K31"/>
    <mergeCell ref="L31:M31"/>
    <mergeCell ref="B28:C28"/>
    <mergeCell ref="D28:E28"/>
    <mergeCell ref="F28:G28"/>
    <mergeCell ref="H28:I28"/>
    <mergeCell ref="J28:K28"/>
    <mergeCell ref="L28:M28"/>
    <mergeCell ref="B29:C29"/>
    <mergeCell ref="D29:E29"/>
    <mergeCell ref="F29:G29"/>
    <mergeCell ref="H29:I29"/>
    <mergeCell ref="J29:K29"/>
    <mergeCell ref="L29:M29"/>
    <mergeCell ref="D12:G13"/>
    <mergeCell ref="C10:G10"/>
    <mergeCell ref="F11:G11"/>
    <mergeCell ref="N38:O38"/>
    <mergeCell ref="N27:O27"/>
    <mergeCell ref="N28:O28"/>
    <mergeCell ref="I8:L8"/>
    <mergeCell ref="D14:E16"/>
    <mergeCell ref="B9:K9"/>
    <mergeCell ref="H10:J10"/>
    <mergeCell ref="A11:C11"/>
    <mergeCell ref="A10:B10"/>
    <mergeCell ref="D11:E11"/>
    <mergeCell ref="A12:A19"/>
    <mergeCell ref="B12:C19"/>
    <mergeCell ref="H11:I11"/>
    <mergeCell ref="J11:K11"/>
    <mergeCell ref="L11:P11"/>
    <mergeCell ref="K10:P10"/>
    <mergeCell ref="B27:C27"/>
    <mergeCell ref="D27:E27"/>
    <mergeCell ref="F27:G27"/>
    <mergeCell ref="H27:I27"/>
    <mergeCell ref="J27:K27"/>
    <mergeCell ref="N40:O40"/>
    <mergeCell ref="N12:O16"/>
    <mergeCell ref="P12:P17"/>
    <mergeCell ref="N33:O33"/>
    <mergeCell ref="N34:O34"/>
    <mergeCell ref="N35:O35"/>
    <mergeCell ref="N26:O26"/>
    <mergeCell ref="N19:O19"/>
    <mergeCell ref="N36:O36"/>
    <mergeCell ref="N18:O18"/>
    <mergeCell ref="N39:O39"/>
    <mergeCell ref="N20:O20"/>
    <mergeCell ref="A7:B7"/>
    <mergeCell ref="B4:C4"/>
    <mergeCell ref="A1:A4"/>
    <mergeCell ref="A5:P5"/>
    <mergeCell ref="L4:P4"/>
    <mergeCell ref="A6:D6"/>
    <mergeCell ref="C7:P7"/>
    <mergeCell ref="R9:T9"/>
    <mergeCell ref="B2:N3"/>
    <mergeCell ref="B1:N1"/>
    <mergeCell ref="R10:T10"/>
    <mergeCell ref="O9:P9"/>
    <mergeCell ref="E8:F8"/>
    <mergeCell ref="G8:H8"/>
    <mergeCell ref="R1:T2"/>
    <mergeCell ref="R5:T5"/>
    <mergeCell ref="O1:P3"/>
    <mergeCell ref="D4:K4"/>
    <mergeCell ref="R6:T6"/>
    <mergeCell ref="R7:T7"/>
    <mergeCell ref="M8:P8"/>
    <mergeCell ref="L9:N9"/>
    <mergeCell ref="E6:P6"/>
    <mergeCell ref="U13:X16"/>
    <mergeCell ref="S24:U24"/>
    <mergeCell ref="V38:X38"/>
    <mergeCell ref="V28:X28"/>
    <mergeCell ref="S27:U27"/>
    <mergeCell ref="U2:X5"/>
    <mergeCell ref="U1:X1"/>
    <mergeCell ref="R3:T3"/>
    <mergeCell ref="R4:T4"/>
    <mergeCell ref="S36:U36"/>
    <mergeCell ref="S37:U37"/>
    <mergeCell ref="S30:U30"/>
    <mergeCell ref="U6:X12"/>
    <mergeCell ref="R17:X18"/>
    <mergeCell ref="V37:X37"/>
    <mergeCell ref="S32:U32"/>
    <mergeCell ref="V32:X32"/>
    <mergeCell ref="S31:U31"/>
    <mergeCell ref="S28:U28"/>
    <mergeCell ref="S29:U29"/>
    <mergeCell ref="T15:T16"/>
    <mergeCell ref="S19:U19"/>
    <mergeCell ref="S21:U21"/>
    <mergeCell ref="V24:X24"/>
    <mergeCell ref="B23:C23"/>
    <mergeCell ref="F22:G22"/>
    <mergeCell ref="S34:U34"/>
    <mergeCell ref="S33:U33"/>
    <mergeCell ref="V29:X29"/>
    <mergeCell ref="V30:X30"/>
    <mergeCell ref="V31:X31"/>
    <mergeCell ref="D18:E18"/>
    <mergeCell ref="J14:K16"/>
    <mergeCell ref="H14:I16"/>
    <mergeCell ref="N32:O32"/>
    <mergeCell ref="N22:O22"/>
    <mergeCell ref="N23:O23"/>
    <mergeCell ref="V21:X21"/>
    <mergeCell ref="N29:O29"/>
    <mergeCell ref="N30:O30"/>
    <mergeCell ref="N31:O31"/>
    <mergeCell ref="F14:G16"/>
    <mergeCell ref="L25:M25"/>
    <mergeCell ref="L26:M26"/>
    <mergeCell ref="H25:I25"/>
    <mergeCell ref="J25:K25"/>
    <mergeCell ref="B24:C24"/>
    <mergeCell ref="D24:E24"/>
    <mergeCell ref="V19:X19"/>
    <mergeCell ref="N24:O24"/>
    <mergeCell ref="D21:E21"/>
    <mergeCell ref="F21:G21"/>
    <mergeCell ref="H21:I21"/>
    <mergeCell ref="J21:K21"/>
    <mergeCell ref="D23:E23"/>
    <mergeCell ref="F24:G24"/>
    <mergeCell ref="H24:I24"/>
    <mergeCell ref="J24:K24"/>
    <mergeCell ref="L24:M24"/>
    <mergeCell ref="L22:M22"/>
    <mergeCell ref="S22:U22"/>
    <mergeCell ref="S23:U23"/>
    <mergeCell ref="H23:I23"/>
    <mergeCell ref="J23:K23"/>
    <mergeCell ref="H22:I22"/>
    <mergeCell ref="J22:K22"/>
    <mergeCell ref="D22:E22"/>
    <mergeCell ref="L21:M21"/>
    <mergeCell ref="J20:K20"/>
    <mergeCell ref="L20:M20"/>
    <mergeCell ref="V36:X36"/>
    <mergeCell ref="S35:U35"/>
    <mergeCell ref="S39:U39"/>
    <mergeCell ref="L23:M23"/>
    <mergeCell ref="V34:X34"/>
    <mergeCell ref="N25:O25"/>
    <mergeCell ref="S25:U25"/>
    <mergeCell ref="S38:U38"/>
    <mergeCell ref="V39:X39"/>
    <mergeCell ref="S26:U26"/>
    <mergeCell ref="V33:X33"/>
    <mergeCell ref="V35:X35"/>
    <mergeCell ref="N37:O37"/>
    <mergeCell ref="L38:M38"/>
    <mergeCell ref="L27:M27"/>
    <mergeCell ref="V25:X25"/>
    <mergeCell ref="V26:X26"/>
    <mergeCell ref="V27:X27"/>
  </mergeCells>
  <dataValidations xWindow="299" yWindow="421" count="10">
    <dataValidation type="list" showInputMessage="1" showErrorMessage="1" error="Please select Total Marks from Drop down list." prompt="Please select Total Marks from Drop down List by using small arrow button." sqref="O17">
      <formula1>TotalMarks</formula1>
    </dataValidation>
    <dataValidation type="textLength" operator="equal" showInputMessage="1" showErrorMessage="1" error="Please insert Date in Correct Format." prompt="E.g. 25/04/2014 with no blank space between characters." sqref="O9">
      <formula1>10</formula1>
    </dataValidation>
    <dataValidation type="list" showInputMessage="1" showErrorMessage="1" error="Please select Semester from Drop down list." prompt="Please select Semester from Drop down List by using small arrow button.(E.g First, Second(For First Year), Third, Fourth (For Second Year), Fifth, Sixth (For Third Year), Seventh, Eighth(For Final Year in B.E, B.CRP) Ninth &amp; Tenth FOR ONLY ARCHITECTURE)." sqref="B8">
      <formula1>Semester</formula1>
    </dataValidation>
    <dataValidation type="textLength" showInputMessage="1" showErrorMessage="1" error="Please write in correct Format." prompt="E.g. Nov/Dec, 2014, May/June, 2014, March/April, 2014, Aug/Sep, 2014" sqref="M8:P8">
      <formula1>3</formula1>
      <formula2>19</formula2>
    </dataValidation>
    <dataValidation type="list" showInputMessage="1" showErrorMessage="1" error="Please select Examination from Drop down list." prompt="Please select Examination from Drop down List by using small arrow button." sqref="I8:L8">
      <formula1>RegularExamPractical</formula1>
    </dataValidation>
    <dataValidation type="list" showInputMessage="1" showErrorMessage="1" error="Please select Department from Drop down list." prompt="Please select Department from Drop down List by using small arrow button." sqref="E6:P6">
      <formula1>Departments</formula1>
    </dataValidation>
    <dataValidation type="textLength" showInputMessage="1" showErrorMessage="1" error="Please write name of Internal Examiner (Subject Teacher)" sqref="C10:G10">
      <formula1>3</formula1>
      <formula2>50</formula2>
    </dataValidation>
    <dataValidation type="textLength" showInputMessage="1" showErrorMessage="1" error="Please write name of External Examiner" sqref="K10:P10">
      <formula1>3</formula1>
      <formula2>50</formula2>
    </dataValidation>
    <dataValidation type="list" showInputMessage="1" showErrorMessage="1" error="Please select Batch from Drop down list." prompt="Please select Batch from Drop down List by using small arrow button." sqref="G8:H8">
      <formula1>INDIRECT(SUBSTITUTE(AI6&amp;E8," ",""))</formula1>
    </dataValidation>
    <dataValidation type="list" errorStyle="information" showInputMessage="1" showErrorMessage="1" error="Suject is specified by Yourself." prompt="Please select Subject from Drop Down List, if not then define yours_x000a_(E.g. Introduction to Computer &amp; C++ Programming without any blank space between characters and please do not use abbreviation like Numerical Analysis &amp; Computer Applications as NACA)" sqref="B9:K9">
      <formula1>INDIRECT(SUBSTITUTE(AI6&amp;B8&amp;G8," ",""))</formula1>
    </dataValidation>
  </dataValidations>
  <printOptions horizontalCentered="1"/>
  <pageMargins left="0.35" right="0.35" top="0.3" bottom="0.3" header="0.3" footer="0.3"/>
  <pageSetup paperSize="9" orientation="portrait" errors="blank" r:id="rId1"/>
  <headerFooter>
    <oddFooter>&amp;R&amp;A</oddFooter>
  </headerFooter>
  <legacyDrawing r:id="rId2"/>
  <oleObjects>
    <oleObject progId="PBrush" shapeId="1025" r:id="rId3"/>
    <oleObject progId="PBrush" shapeId="1027" r:id="rId4"/>
  </oleObjects>
</worksheet>
</file>

<file path=xl/worksheets/sheet10.xml><?xml version="1.0" encoding="utf-8"?>
<worksheet xmlns="http://schemas.openxmlformats.org/spreadsheetml/2006/main" xmlns:r="http://schemas.openxmlformats.org/officeDocument/2006/relationships">
  <sheetPr codeName="Sheet11"/>
  <dimension ref="A1:CY62"/>
  <sheetViews>
    <sheetView topLeftCell="A25" zoomScaleNormal="100" workbookViewId="0">
      <selection activeCell="A21" sqref="A21"/>
    </sheetView>
  </sheetViews>
  <sheetFormatPr defaultRowHeight="15.75"/>
  <cols>
    <col min="1" max="1" width="9.7109375" style="2" customWidth="1"/>
    <col min="2" max="2" width="8.7109375" style="19" customWidth="1"/>
    <col min="3" max="3" width="5.7109375" style="19" customWidth="1"/>
    <col min="4" max="4" width="8" style="2" customWidth="1"/>
    <col min="5" max="5" width="3.5703125" style="2" customWidth="1"/>
    <col min="6" max="6" width="7" style="2" customWidth="1"/>
    <col min="7" max="7" width="4.7109375" style="2" customWidth="1"/>
    <col min="8" max="8" width="7" style="2" customWidth="1"/>
    <col min="9" max="9" width="3.28515625" style="2" customWidth="1"/>
    <col min="10" max="10" width="7.28515625" style="2" customWidth="1"/>
    <col min="11" max="11" width="3" style="2" customWidth="1"/>
    <col min="12" max="12" width="6.5703125" style="2" customWidth="1"/>
    <col min="13" max="13" width="4.140625" style="2" customWidth="1"/>
    <col min="14" max="14" width="6.5703125" style="2" customWidth="1"/>
    <col min="15" max="15" width="4.140625" style="2" customWidth="1"/>
    <col min="16" max="16" width="6.85546875" style="2" customWidth="1"/>
    <col min="17" max="17" width="4.28515625" style="2" customWidth="1"/>
    <col min="18" max="18" width="20.7109375" style="2" customWidth="1"/>
    <col min="19" max="20" width="9.140625" style="2"/>
    <col min="21" max="21" width="5.140625" style="2" customWidth="1"/>
    <col min="22" max="23" width="9.140625" style="2"/>
    <col min="24" max="24" width="12.85546875" style="2" customWidth="1"/>
    <col min="25" max="27" width="12.85546875" style="2" hidden="1" customWidth="1"/>
    <col min="28" max="28" width="19" style="2" hidden="1" customWidth="1"/>
    <col min="29" max="29" width="13" style="2" hidden="1" customWidth="1"/>
    <col min="30" max="30" width="16.42578125" style="2" hidden="1" customWidth="1"/>
    <col min="31" max="31" width="15.42578125" style="2" hidden="1" customWidth="1"/>
    <col min="32" max="32" width="17.28515625" style="2" hidden="1" customWidth="1"/>
    <col min="33" max="33" width="19.28515625" style="2" hidden="1" customWidth="1"/>
    <col min="34" max="34" width="17" style="2" hidden="1" customWidth="1"/>
    <col min="35" max="35" width="15.42578125" style="2" hidden="1" customWidth="1"/>
    <col min="36" max="36" width="17.85546875" style="2" hidden="1" customWidth="1"/>
    <col min="37" max="37" width="17.140625" style="2" hidden="1" customWidth="1"/>
    <col min="38" max="38" width="13.28515625" style="2" hidden="1" customWidth="1"/>
    <col min="39" max="39" width="15" style="2" hidden="1" customWidth="1"/>
    <col min="40" max="40" width="13.85546875" style="2" hidden="1" customWidth="1"/>
    <col min="41" max="41" width="14.7109375" style="2" hidden="1" customWidth="1"/>
    <col min="42" max="42" width="18.140625" style="2" hidden="1" customWidth="1"/>
    <col min="43" max="43" width="16" style="2" hidden="1" customWidth="1"/>
    <col min="44" max="44" width="14.140625" style="2" hidden="1" customWidth="1"/>
    <col min="45" max="45" width="17" style="2" hidden="1" customWidth="1"/>
    <col min="46" max="46" width="14.7109375" style="2" hidden="1" customWidth="1"/>
    <col min="47" max="47" width="15" style="2" hidden="1" customWidth="1"/>
    <col min="48" max="48" width="14.7109375" style="2" hidden="1" customWidth="1"/>
    <col min="49" max="49" width="17.140625" style="2" hidden="1" customWidth="1"/>
    <col min="50" max="50" width="13.5703125" style="2" hidden="1" customWidth="1"/>
    <col min="51" max="51" width="14.28515625" style="2" hidden="1" customWidth="1"/>
    <col min="52" max="52" width="11.5703125" style="2" hidden="1" customWidth="1"/>
    <col min="53" max="53" width="11.42578125" style="2" hidden="1" customWidth="1"/>
    <col min="54" max="54" width="12.7109375" style="2" hidden="1" customWidth="1"/>
    <col min="55" max="55" width="18.42578125" style="2" hidden="1" customWidth="1"/>
    <col min="56" max="56" width="14.7109375" style="2" hidden="1" customWidth="1"/>
    <col min="57" max="57" width="19.28515625" style="2" hidden="1" customWidth="1"/>
    <col min="58" max="58" width="17" style="2" hidden="1" customWidth="1"/>
    <col min="59" max="59" width="16.7109375" style="2" hidden="1" customWidth="1"/>
    <col min="60" max="60" width="14.85546875" style="2" hidden="1" customWidth="1"/>
    <col min="61" max="61" width="13.140625" style="2" hidden="1" customWidth="1"/>
    <col min="62" max="62" width="13" style="2" hidden="1" customWidth="1"/>
    <col min="63" max="63" width="14.28515625" style="2" hidden="1" customWidth="1"/>
    <col min="64" max="64" width="11" style="2" hidden="1" customWidth="1"/>
    <col min="65" max="65" width="13.42578125" style="2" hidden="1" customWidth="1"/>
    <col min="66" max="66" width="11.85546875" style="2" hidden="1" customWidth="1"/>
    <col min="67" max="67" width="11.7109375" style="2" hidden="1" customWidth="1"/>
    <col min="68" max="68" width="15.28515625" style="2" hidden="1" customWidth="1"/>
    <col min="69" max="69" width="13.85546875" style="2" hidden="1" customWidth="1"/>
    <col min="70" max="70" width="12.7109375" style="2" hidden="1" customWidth="1"/>
    <col min="71" max="71" width="17.7109375" style="2" hidden="1" customWidth="1"/>
    <col min="72" max="72" width="13.42578125" style="2" hidden="1" customWidth="1"/>
    <col min="73" max="73" width="12.7109375" style="2" hidden="1" customWidth="1"/>
    <col min="74" max="74" width="13.85546875" style="2" hidden="1" customWidth="1"/>
    <col min="75" max="75" width="16.85546875" style="2" hidden="1" customWidth="1"/>
    <col min="76" max="76" width="14.7109375" style="2" hidden="1" customWidth="1"/>
    <col min="77" max="77" width="18" style="2" hidden="1" customWidth="1"/>
    <col min="78" max="78" width="20.7109375" style="2" hidden="1" customWidth="1"/>
    <col min="79" max="79" width="21.7109375" style="2" hidden="1" customWidth="1"/>
    <col min="80" max="80" width="23.85546875" style="2" hidden="1" customWidth="1"/>
    <col min="81" max="81" width="24.140625" style="2" hidden="1" customWidth="1"/>
    <col min="82" max="82" width="18.42578125" style="2" hidden="1" customWidth="1"/>
    <col min="83" max="83" width="17" style="2" hidden="1" customWidth="1"/>
    <col min="84" max="84" width="20" style="2" hidden="1" customWidth="1"/>
    <col min="85" max="85" width="18" style="2" hidden="1" customWidth="1"/>
    <col min="86" max="86" width="18.85546875" style="2" hidden="1" customWidth="1"/>
    <col min="87" max="87" width="20.42578125" style="2" hidden="1" customWidth="1"/>
    <col min="88" max="88" width="16.42578125" style="2" hidden="1" customWidth="1"/>
    <col min="89" max="90" width="17.5703125" style="2" hidden="1" customWidth="1"/>
    <col min="91" max="91" width="17.7109375" style="2" hidden="1" customWidth="1"/>
    <col min="92" max="92" width="19" style="2" hidden="1" customWidth="1"/>
    <col min="93" max="93" width="16.5703125" style="2" hidden="1" customWidth="1"/>
    <col min="94" max="94" width="17" style="2" hidden="1" customWidth="1"/>
    <col min="95" max="95" width="20.85546875" style="2" hidden="1" customWidth="1"/>
    <col min="96" max="96" width="18.7109375" style="2" hidden="1" customWidth="1"/>
    <col min="97" max="97" width="16.7109375" style="2" hidden="1" customWidth="1"/>
    <col min="98" max="98" width="16.85546875" style="2" hidden="1" customWidth="1"/>
    <col min="99" max="99" width="20.140625" style="2" hidden="1" customWidth="1"/>
    <col min="100" max="100" width="17.28515625" style="2" hidden="1" customWidth="1"/>
    <col min="101" max="101" width="16.85546875" style="2" hidden="1" customWidth="1"/>
    <col min="102" max="102" width="16.7109375" style="2" hidden="1" customWidth="1"/>
    <col min="103" max="103" width="20.42578125" style="2" hidden="1" customWidth="1"/>
    <col min="104" max="16384" width="9.140625" style="2"/>
  </cols>
  <sheetData>
    <row r="1" spans="1:27" s="20" customFormat="1" ht="12" customHeight="1">
      <c r="A1" s="216"/>
      <c r="B1" s="219" t="s">
        <v>900</v>
      </c>
      <c r="C1" s="219"/>
      <c r="D1" s="219"/>
      <c r="E1" s="219"/>
      <c r="F1" s="219"/>
      <c r="G1" s="219"/>
      <c r="H1" s="219"/>
      <c r="I1" s="219"/>
      <c r="J1" s="219"/>
      <c r="K1" s="219"/>
      <c r="L1" s="219"/>
      <c r="M1" s="219"/>
      <c r="N1" s="219"/>
      <c r="O1" s="210"/>
      <c r="P1" s="210"/>
      <c r="Q1" s="210"/>
      <c r="R1" s="323" t="s">
        <v>117</v>
      </c>
      <c r="S1" s="323"/>
      <c r="T1" s="323"/>
      <c r="U1" s="323"/>
      <c r="V1" s="323"/>
      <c r="W1" s="323"/>
      <c r="X1" s="343"/>
      <c r="Y1" s="106"/>
      <c r="Z1" s="91"/>
      <c r="AA1" s="91"/>
    </row>
    <row r="2" spans="1:27" s="20" customFormat="1" ht="12" customHeight="1">
      <c r="A2" s="216"/>
      <c r="B2" s="218" t="s">
        <v>0</v>
      </c>
      <c r="C2" s="218"/>
      <c r="D2" s="218"/>
      <c r="E2" s="218"/>
      <c r="F2" s="218"/>
      <c r="G2" s="218"/>
      <c r="H2" s="218"/>
      <c r="I2" s="218"/>
      <c r="J2" s="218"/>
      <c r="K2" s="218"/>
      <c r="L2" s="218"/>
      <c r="M2" s="218"/>
      <c r="N2" s="218"/>
      <c r="O2" s="210"/>
      <c r="P2" s="210"/>
      <c r="Q2" s="210"/>
      <c r="R2" s="325"/>
      <c r="S2" s="325"/>
      <c r="T2" s="325"/>
      <c r="U2" s="325"/>
      <c r="V2" s="325"/>
      <c r="W2" s="325"/>
      <c r="X2" s="344"/>
      <c r="Y2" s="106"/>
      <c r="Z2" s="91"/>
      <c r="AA2" s="91"/>
    </row>
    <row r="3" spans="1:27" s="20" customFormat="1" ht="12" customHeight="1">
      <c r="A3" s="216"/>
      <c r="B3" s="218"/>
      <c r="C3" s="218"/>
      <c r="D3" s="218"/>
      <c r="E3" s="218"/>
      <c r="F3" s="218"/>
      <c r="G3" s="218"/>
      <c r="H3" s="218"/>
      <c r="I3" s="218"/>
      <c r="J3" s="218"/>
      <c r="K3" s="218"/>
      <c r="L3" s="218"/>
      <c r="M3" s="218"/>
      <c r="N3" s="218"/>
      <c r="O3" s="210"/>
      <c r="P3" s="210"/>
      <c r="Q3" s="210"/>
      <c r="R3" s="325"/>
      <c r="S3" s="325"/>
      <c r="T3" s="325"/>
      <c r="U3" s="325"/>
      <c r="V3" s="325"/>
      <c r="W3" s="325"/>
      <c r="X3" s="344"/>
      <c r="Y3" s="106"/>
      <c r="Z3" s="91"/>
      <c r="AA3" s="91"/>
    </row>
    <row r="4" spans="1:27" s="20" customFormat="1" ht="18" customHeight="1">
      <c r="A4" s="216"/>
      <c r="B4" s="216"/>
      <c r="C4" s="216"/>
      <c r="D4" s="210" t="s">
        <v>16</v>
      </c>
      <c r="E4" s="210"/>
      <c r="F4" s="210"/>
      <c r="G4" s="210"/>
      <c r="H4" s="210"/>
      <c r="I4" s="210"/>
      <c r="J4" s="210"/>
      <c r="K4" s="210"/>
      <c r="L4" s="329"/>
      <c r="M4" s="329"/>
      <c r="N4" s="329"/>
      <c r="O4" s="329"/>
      <c r="P4" s="329"/>
      <c r="Q4" s="210"/>
      <c r="R4" s="325"/>
      <c r="S4" s="325"/>
      <c r="T4" s="325"/>
      <c r="U4" s="325"/>
      <c r="V4" s="325"/>
      <c r="W4" s="325"/>
      <c r="X4" s="344"/>
      <c r="Y4" s="106"/>
      <c r="Z4" s="91"/>
      <c r="AA4" s="91"/>
    </row>
    <row r="5" spans="1:27" s="20" customFormat="1" ht="11.25" customHeight="1">
      <c r="A5" s="216"/>
      <c r="B5" s="216"/>
      <c r="C5" s="216"/>
      <c r="D5" s="216"/>
      <c r="E5" s="216"/>
      <c r="F5" s="216"/>
      <c r="G5" s="216"/>
      <c r="H5" s="216"/>
      <c r="I5" s="216"/>
      <c r="J5" s="216"/>
      <c r="K5" s="216"/>
      <c r="L5" s="216"/>
      <c r="M5" s="216"/>
      <c r="N5" s="216"/>
      <c r="O5" s="216"/>
      <c r="P5" s="216"/>
      <c r="Q5" s="210"/>
      <c r="R5" s="325"/>
      <c r="S5" s="325"/>
      <c r="T5" s="325"/>
      <c r="U5" s="325"/>
      <c r="V5" s="325"/>
      <c r="W5" s="325"/>
      <c r="X5" s="344"/>
      <c r="Y5" s="106"/>
      <c r="Z5" s="91"/>
      <c r="AA5" s="91"/>
    </row>
    <row r="6" spans="1:27" s="22" customFormat="1" ht="21.95" customHeight="1">
      <c r="A6" s="215" t="s">
        <v>332</v>
      </c>
      <c r="B6" s="215"/>
      <c r="C6" s="215"/>
      <c r="D6" s="215"/>
      <c r="E6" s="217" t="str">
        <f>Sheet1!$E$6</f>
        <v xml:space="preserve">Architecture </v>
      </c>
      <c r="F6" s="217"/>
      <c r="G6" s="217"/>
      <c r="H6" s="217"/>
      <c r="I6" s="217"/>
      <c r="J6" s="217"/>
      <c r="K6" s="217"/>
      <c r="L6" s="217"/>
      <c r="M6" s="217"/>
      <c r="N6" s="217"/>
      <c r="O6" s="217"/>
      <c r="P6" s="217"/>
      <c r="Q6" s="210"/>
      <c r="R6" s="325"/>
      <c r="S6" s="325"/>
      <c r="T6" s="325"/>
      <c r="U6" s="326"/>
      <c r="V6" s="326"/>
      <c r="W6" s="326"/>
      <c r="X6" s="345"/>
      <c r="Y6" s="107"/>
      <c r="Z6" s="92"/>
      <c r="AA6" s="92"/>
    </row>
    <row r="7" spans="1:27" s="22" customFormat="1" ht="21.95" customHeight="1">
      <c r="A7" s="215" t="s">
        <v>333</v>
      </c>
      <c r="B7" s="215"/>
      <c r="C7" s="217" t="str">
        <f>Sheet1!$C$7</f>
        <v>B.ARCH</v>
      </c>
      <c r="D7" s="217"/>
      <c r="E7" s="217"/>
      <c r="F7" s="217"/>
      <c r="G7" s="217"/>
      <c r="H7" s="217"/>
      <c r="I7" s="217"/>
      <c r="J7" s="217"/>
      <c r="K7" s="217"/>
      <c r="L7" s="217"/>
      <c r="M7" s="217"/>
      <c r="N7" s="217"/>
      <c r="O7" s="217"/>
      <c r="P7" s="217"/>
      <c r="Q7" s="210"/>
      <c r="R7" s="325"/>
      <c r="S7" s="325"/>
      <c r="T7" s="325"/>
      <c r="U7" s="326"/>
      <c r="V7" s="326"/>
      <c r="W7" s="326"/>
      <c r="X7" s="345"/>
      <c r="Y7" s="107"/>
      <c r="Z7" s="92"/>
      <c r="AA7" s="92"/>
    </row>
    <row r="8" spans="1:27" s="22" customFormat="1" ht="21.95" customHeight="1">
      <c r="A8" s="40" t="s">
        <v>1</v>
      </c>
      <c r="B8" s="27" t="str">
        <f>Sheet1!$B$8</f>
        <v>Eighth</v>
      </c>
      <c r="C8" s="26" t="s">
        <v>2</v>
      </c>
      <c r="D8" s="28" t="str">
        <f>Sheet1!$D$8</f>
        <v>Fourth</v>
      </c>
      <c r="E8" s="331" t="s">
        <v>3</v>
      </c>
      <c r="F8" s="331"/>
      <c r="G8" s="332" t="str">
        <f>Sheet1!$G$8</f>
        <v>18AR</v>
      </c>
      <c r="H8" s="332"/>
      <c r="I8" s="333" t="str">
        <f>Sheet1!$I$8</f>
        <v>Regular Exam</v>
      </c>
      <c r="J8" s="333"/>
      <c r="K8" s="333"/>
      <c r="L8" s="333"/>
      <c r="M8" s="330" t="str">
        <f>Sheet1!$M$8</f>
        <v>Oct, 2023</v>
      </c>
      <c r="N8" s="330"/>
      <c r="O8" s="330"/>
      <c r="P8" s="330"/>
      <c r="Q8" s="210"/>
      <c r="R8" s="325"/>
      <c r="S8" s="325"/>
      <c r="T8" s="325"/>
      <c r="U8" s="326"/>
      <c r="V8" s="326"/>
      <c r="W8" s="326"/>
      <c r="X8" s="345"/>
      <c r="Y8" s="107"/>
      <c r="Z8" s="92"/>
      <c r="AA8" s="92"/>
    </row>
    <row r="9" spans="1:27" s="22" customFormat="1" ht="21.95" customHeight="1">
      <c r="A9" s="25" t="s">
        <v>4</v>
      </c>
      <c r="B9" s="217" t="str">
        <f>Sheet1!$B$9</f>
        <v>Architectural Design-VII</v>
      </c>
      <c r="C9" s="217"/>
      <c r="D9" s="217"/>
      <c r="E9" s="217"/>
      <c r="F9" s="217"/>
      <c r="G9" s="217"/>
      <c r="H9" s="217"/>
      <c r="I9" s="217"/>
      <c r="J9" s="217"/>
      <c r="K9" s="217"/>
      <c r="L9" s="336" t="s">
        <v>5</v>
      </c>
      <c r="M9" s="336"/>
      <c r="N9" s="336"/>
      <c r="O9" s="335" t="str">
        <f>Sheet1!$O$9</f>
        <v>16/10/2023</v>
      </c>
      <c r="P9" s="335"/>
      <c r="Q9" s="210"/>
      <c r="R9" s="325"/>
      <c r="S9" s="325"/>
      <c r="T9" s="325"/>
      <c r="U9" s="326"/>
      <c r="V9" s="326"/>
      <c r="W9" s="326"/>
      <c r="X9" s="345"/>
      <c r="Y9" s="107"/>
      <c r="Z9" s="92"/>
      <c r="AA9" s="92"/>
    </row>
    <row r="10" spans="1:27" s="22" customFormat="1" ht="21.95" customHeight="1">
      <c r="A10" s="215" t="s">
        <v>328</v>
      </c>
      <c r="B10" s="215"/>
      <c r="C10" s="305" t="str">
        <f>Sheet1!$C$10</f>
        <v>Dr. Siraj Ahmed</v>
      </c>
      <c r="D10" s="305"/>
      <c r="E10" s="305"/>
      <c r="F10" s="305"/>
      <c r="G10" s="305"/>
      <c r="H10" s="212" t="s">
        <v>329</v>
      </c>
      <c r="I10" s="212"/>
      <c r="J10" s="212"/>
      <c r="K10" s="334" t="str">
        <f>Sheet1!$K$10</f>
        <v>Dr. Furqan Ahmed</v>
      </c>
      <c r="L10" s="334"/>
      <c r="M10" s="334"/>
      <c r="N10" s="334"/>
      <c r="O10" s="334"/>
      <c r="P10" s="334"/>
      <c r="Q10" s="210"/>
      <c r="R10" s="325"/>
      <c r="S10" s="325"/>
      <c r="T10" s="325"/>
      <c r="U10" s="326"/>
      <c r="V10" s="326"/>
      <c r="W10" s="326"/>
      <c r="X10" s="345"/>
      <c r="Y10" s="107"/>
      <c r="Z10" s="92"/>
      <c r="AA10" s="92"/>
    </row>
    <row r="11" spans="1:27" s="20" customFormat="1" ht="9.9499999999999993" customHeight="1">
      <c r="A11" s="232"/>
      <c r="B11" s="232"/>
      <c r="C11" s="232"/>
      <c r="D11" s="306" t="s">
        <v>384</v>
      </c>
      <c r="E11" s="306"/>
      <c r="F11" s="306" t="s">
        <v>384</v>
      </c>
      <c r="G11" s="306"/>
      <c r="H11" s="230" t="s">
        <v>384</v>
      </c>
      <c r="I11" s="230"/>
      <c r="J11" s="230" t="s">
        <v>384</v>
      </c>
      <c r="K11" s="230"/>
      <c r="L11" s="337"/>
      <c r="M11" s="337"/>
      <c r="N11" s="337"/>
      <c r="O11" s="337"/>
      <c r="P11" s="337"/>
      <c r="Q11" s="210"/>
      <c r="R11" s="325"/>
      <c r="S11" s="325"/>
      <c r="T11" s="325"/>
      <c r="U11" s="326"/>
      <c r="V11" s="326"/>
      <c r="W11" s="326"/>
      <c r="X11" s="345"/>
      <c r="Y11" s="107"/>
      <c r="Z11" s="92"/>
      <c r="AA11" s="92"/>
    </row>
    <row r="12" spans="1:27" s="20" customFormat="1" ht="18" customHeight="1">
      <c r="A12" s="233" t="s">
        <v>7</v>
      </c>
      <c r="B12" s="236" t="s">
        <v>8</v>
      </c>
      <c r="C12" s="237"/>
      <c r="D12" s="220" t="s">
        <v>17</v>
      </c>
      <c r="E12" s="220"/>
      <c r="F12" s="220"/>
      <c r="G12" s="220"/>
      <c r="H12" s="220" t="s">
        <v>18</v>
      </c>
      <c r="I12" s="220"/>
      <c r="J12" s="220"/>
      <c r="K12" s="220"/>
      <c r="L12" s="220"/>
      <c r="M12" s="220"/>
      <c r="N12" s="220" t="s">
        <v>377</v>
      </c>
      <c r="O12" s="220"/>
      <c r="P12" s="222" t="s">
        <v>10</v>
      </c>
      <c r="Q12" s="210"/>
      <c r="R12" s="325"/>
      <c r="S12" s="325"/>
      <c r="T12" s="325"/>
      <c r="U12" s="326"/>
      <c r="V12" s="326"/>
      <c r="W12" s="326"/>
      <c r="X12" s="345"/>
      <c r="Y12" s="107"/>
      <c r="Z12" s="92"/>
      <c r="AA12" s="92"/>
    </row>
    <row r="13" spans="1:27" s="20" customFormat="1" ht="18" customHeight="1">
      <c r="A13" s="234"/>
      <c r="B13" s="238"/>
      <c r="C13" s="239"/>
      <c r="D13" s="220"/>
      <c r="E13" s="220"/>
      <c r="F13" s="220"/>
      <c r="G13" s="220"/>
      <c r="H13" s="220"/>
      <c r="I13" s="220"/>
      <c r="J13" s="220"/>
      <c r="K13" s="220"/>
      <c r="L13" s="220"/>
      <c r="M13" s="220"/>
      <c r="N13" s="220"/>
      <c r="O13" s="220"/>
      <c r="P13" s="222"/>
      <c r="Q13" s="210"/>
      <c r="R13" s="325"/>
      <c r="S13" s="325"/>
      <c r="T13" s="325"/>
      <c r="U13" s="327"/>
      <c r="V13" s="327"/>
      <c r="W13" s="327"/>
      <c r="X13" s="346"/>
      <c r="Y13" s="108"/>
      <c r="Z13" s="93"/>
      <c r="AA13" s="93"/>
    </row>
    <row r="14" spans="1:27" s="20" customFormat="1" ht="18" customHeight="1">
      <c r="A14" s="234"/>
      <c r="B14" s="238"/>
      <c r="C14" s="239"/>
      <c r="D14" s="170" t="s">
        <v>373</v>
      </c>
      <c r="E14" s="171"/>
      <c r="F14" s="170" t="s">
        <v>374</v>
      </c>
      <c r="G14" s="171"/>
      <c r="H14" s="165" t="s">
        <v>375</v>
      </c>
      <c r="I14" s="165"/>
      <c r="J14" s="165" t="s">
        <v>376</v>
      </c>
      <c r="K14" s="165"/>
      <c r="L14" s="165" t="s">
        <v>377</v>
      </c>
      <c r="M14" s="165"/>
      <c r="N14" s="220"/>
      <c r="O14" s="220"/>
      <c r="P14" s="222"/>
      <c r="Q14" s="210"/>
      <c r="R14" s="325"/>
      <c r="S14" s="325"/>
      <c r="T14" s="325"/>
      <c r="U14" s="327"/>
      <c r="V14" s="327"/>
      <c r="W14" s="327"/>
      <c r="X14" s="346"/>
      <c r="Y14" s="108"/>
      <c r="Z14" s="93"/>
      <c r="AA14" s="93"/>
    </row>
    <row r="15" spans="1:27" s="20" customFormat="1" ht="12" customHeight="1">
      <c r="A15" s="234"/>
      <c r="B15" s="238"/>
      <c r="C15" s="239"/>
      <c r="D15" s="172"/>
      <c r="E15" s="173"/>
      <c r="F15" s="172"/>
      <c r="G15" s="173"/>
      <c r="H15" s="165"/>
      <c r="I15" s="165"/>
      <c r="J15" s="165"/>
      <c r="K15" s="165"/>
      <c r="L15" s="165"/>
      <c r="M15" s="165"/>
      <c r="N15" s="220"/>
      <c r="O15" s="220"/>
      <c r="P15" s="222"/>
      <c r="Q15" s="210"/>
      <c r="R15" s="325"/>
      <c r="S15" s="325"/>
      <c r="T15" s="325"/>
      <c r="U15" s="327"/>
      <c r="V15" s="327"/>
      <c r="W15" s="327"/>
      <c r="X15" s="346"/>
      <c r="Y15" s="108"/>
      <c r="Z15" s="93"/>
      <c r="AA15" s="93"/>
    </row>
    <row r="16" spans="1:27" s="20" customFormat="1" ht="2.25" customHeight="1" thickBot="1">
      <c r="A16" s="234"/>
      <c r="B16" s="238"/>
      <c r="C16" s="239"/>
      <c r="D16" s="172"/>
      <c r="E16" s="173"/>
      <c r="F16" s="172"/>
      <c r="G16" s="173"/>
      <c r="H16" s="166"/>
      <c r="I16" s="166"/>
      <c r="J16" s="166"/>
      <c r="K16" s="166"/>
      <c r="L16" s="166"/>
      <c r="M16" s="166"/>
      <c r="N16" s="221"/>
      <c r="O16" s="221"/>
      <c r="P16" s="222"/>
      <c r="Q16" s="210"/>
      <c r="R16" s="32"/>
      <c r="S16" s="31"/>
      <c r="T16" s="31"/>
      <c r="U16" s="38"/>
      <c r="V16" s="38"/>
      <c r="W16" s="38"/>
      <c r="X16" s="39"/>
      <c r="Y16" s="108"/>
      <c r="Z16" s="93"/>
      <c r="AA16" s="93"/>
    </row>
    <row r="17" spans="1:103" s="20" customFormat="1" ht="18" customHeight="1">
      <c r="A17" s="234"/>
      <c r="B17" s="238"/>
      <c r="C17" s="239"/>
      <c r="D17" s="34" t="s">
        <v>9</v>
      </c>
      <c r="E17" s="35">
        <f>(10*O17)/100</f>
        <v>20</v>
      </c>
      <c r="F17" s="34" t="s">
        <v>9</v>
      </c>
      <c r="G17" s="35">
        <f>(30*O17)/100</f>
        <v>60</v>
      </c>
      <c r="H17" s="34" t="s">
        <v>9</v>
      </c>
      <c r="I17" s="35">
        <f>(30*O17)/100</f>
        <v>60</v>
      </c>
      <c r="J17" s="34" t="s">
        <v>9</v>
      </c>
      <c r="K17" s="35">
        <f>(30*O17)/100</f>
        <v>60</v>
      </c>
      <c r="L17" s="34" t="s">
        <v>9</v>
      </c>
      <c r="M17" s="35">
        <f>(I17+K17)</f>
        <v>120</v>
      </c>
      <c r="N17" s="34" t="s">
        <v>9</v>
      </c>
      <c r="O17" s="36">
        <f>Sheet1!$O$17</f>
        <v>200</v>
      </c>
      <c r="P17" s="312"/>
      <c r="Q17" s="210"/>
      <c r="R17" s="319" t="s">
        <v>334</v>
      </c>
      <c r="S17" s="222" t="s">
        <v>330</v>
      </c>
      <c r="T17" s="222"/>
      <c r="U17" s="222"/>
      <c r="V17" s="222" t="s">
        <v>331</v>
      </c>
      <c r="W17" s="222"/>
      <c r="X17" s="222"/>
      <c r="Y17" s="103"/>
      <c r="Z17" s="88"/>
      <c r="AA17" s="88"/>
    </row>
    <row r="18" spans="1:103" s="30" customFormat="1" ht="15" customHeight="1">
      <c r="A18" s="234"/>
      <c r="B18" s="238"/>
      <c r="C18" s="239"/>
      <c r="D18" s="163"/>
      <c r="E18" s="228"/>
      <c r="F18" s="163"/>
      <c r="G18" s="228"/>
      <c r="H18" s="163"/>
      <c r="I18" s="228"/>
      <c r="J18" s="163"/>
      <c r="K18" s="228"/>
      <c r="L18" s="226" t="s">
        <v>371</v>
      </c>
      <c r="M18" s="227"/>
      <c r="N18" s="226" t="s">
        <v>372</v>
      </c>
      <c r="O18" s="227"/>
      <c r="P18" s="37"/>
      <c r="Q18" s="210"/>
      <c r="R18" s="320"/>
      <c r="S18" s="222"/>
      <c r="T18" s="222"/>
      <c r="U18" s="222"/>
      <c r="V18" s="222"/>
      <c r="W18" s="222"/>
      <c r="X18" s="222"/>
      <c r="Y18" s="103"/>
      <c r="Z18" s="88"/>
      <c r="AA18" s="88"/>
    </row>
    <row r="19" spans="1:103" s="30" customFormat="1" ht="18.95" customHeight="1">
      <c r="A19" s="235"/>
      <c r="B19" s="240"/>
      <c r="C19" s="241"/>
      <c r="D19" s="226" t="s">
        <v>367</v>
      </c>
      <c r="E19" s="227"/>
      <c r="F19" s="226" t="s">
        <v>368</v>
      </c>
      <c r="G19" s="227"/>
      <c r="H19" s="226" t="s">
        <v>369</v>
      </c>
      <c r="I19" s="227"/>
      <c r="J19" s="226" t="s">
        <v>370</v>
      </c>
      <c r="K19" s="227"/>
      <c r="L19" s="313" t="s">
        <v>378</v>
      </c>
      <c r="M19" s="314"/>
      <c r="N19" s="216"/>
      <c r="O19" s="228"/>
      <c r="P19" s="29"/>
      <c r="Q19" s="210"/>
      <c r="R19" s="321"/>
      <c r="S19" s="222"/>
      <c r="T19" s="222"/>
      <c r="U19" s="222"/>
      <c r="V19" s="222"/>
      <c r="W19" s="222"/>
      <c r="X19" s="222"/>
      <c r="Y19" s="103"/>
      <c r="Z19" s="88"/>
      <c r="AA19" s="88"/>
    </row>
    <row r="20" spans="1:103" s="49" customFormat="1" ht="5.0999999999999996" customHeight="1">
      <c r="A20" s="48"/>
      <c r="B20" s="236"/>
      <c r="C20" s="237"/>
      <c r="D20" s="159" t="s">
        <v>384</v>
      </c>
      <c r="E20" s="160"/>
      <c r="F20" s="159" t="s">
        <v>384</v>
      </c>
      <c r="G20" s="160"/>
      <c r="H20" s="159" t="s">
        <v>384</v>
      </c>
      <c r="I20" s="160"/>
      <c r="J20" s="159" t="s">
        <v>384</v>
      </c>
      <c r="K20" s="160"/>
      <c r="L20" s="317"/>
      <c r="M20" s="318"/>
      <c r="N20" s="338"/>
      <c r="O20" s="339"/>
      <c r="P20" s="37"/>
      <c r="Q20" s="210"/>
      <c r="R20" s="54"/>
      <c r="S20" s="340"/>
      <c r="T20" s="341"/>
      <c r="U20" s="342"/>
      <c r="V20" s="284"/>
      <c r="W20" s="285"/>
      <c r="X20" s="223"/>
      <c r="Y20" s="103"/>
      <c r="Z20" s="88"/>
      <c r="AA20" s="88"/>
      <c r="AF20" s="49" t="b">
        <f>Sheet9!$AF$40</f>
        <v>0</v>
      </c>
      <c r="AG20" s="69" t="str">
        <f>IF(AND(AF21=TRUE, AF20=TRUE),IF(A21-Sheet9!A40=1,"OK","INCORRECT"),"")</f>
        <v/>
      </c>
      <c r="BO20" s="49" t="str">
        <f>Sheet9!BO40</f>
        <v/>
      </c>
      <c r="BP20" s="49" t="b">
        <f>Sheet9!BP40</f>
        <v>0</v>
      </c>
      <c r="BQ20" s="49" t="b">
        <f>Sheet9!BQ40</f>
        <v>0</v>
      </c>
      <c r="BR20" s="49" t="b">
        <f>Sheet9!BR40</f>
        <v>0</v>
      </c>
      <c r="BS20" s="49" t="str">
        <f>Sheet9!BS40</f>
        <v/>
      </c>
      <c r="BT20" s="49" t="str">
        <f>Sheet9!BT40</f>
        <v/>
      </c>
      <c r="BU20" s="49" t="str">
        <f>Sheet9!BU40</f>
        <v/>
      </c>
      <c r="BV20" s="49" t="str">
        <f>Sheet9!BV40</f>
        <v/>
      </c>
      <c r="BW20" s="49" t="str">
        <f>Sheet9!BW40</f>
        <v/>
      </c>
      <c r="BX20" s="49" t="str">
        <f>Sheet9!BX40</f>
        <v>INCORRECT</v>
      </c>
      <c r="BY20" s="49" t="b">
        <f>Sheet9!BY40</f>
        <v>0</v>
      </c>
      <c r="BZ20" s="49" t="str">
        <f>Sheet9!BZ40</f>
        <v/>
      </c>
      <c r="CA20" s="49" t="b">
        <f>Sheet9!CA40</f>
        <v>0</v>
      </c>
      <c r="CB20" s="49" t="b">
        <f>Sheet9!CB40</f>
        <v>0</v>
      </c>
      <c r="CC20" s="49" t="b">
        <f>Sheet9!CC40</f>
        <v>0</v>
      </c>
      <c r="CD20" s="49" t="b">
        <f>Sheet9!CD40</f>
        <v>0</v>
      </c>
      <c r="CE20" s="49" t="b">
        <f>Sheet9!CE40</f>
        <v>0</v>
      </c>
      <c r="CF20" s="49" t="b">
        <f>Sheet9!CF40</f>
        <v>0</v>
      </c>
      <c r="CG20" s="49" t="str">
        <f>Sheet9!CG40</f>
        <v/>
      </c>
      <c r="CH20" s="49" t="str">
        <f>Sheet9!CH40</f>
        <v/>
      </c>
      <c r="CI20" s="49" t="str">
        <f>Sheet9!CI40</f>
        <v/>
      </c>
      <c r="CJ20" s="49" t="str">
        <f>Sheet9!CJ40</f>
        <v/>
      </c>
      <c r="CK20" s="49" t="str">
        <f>Sheet9!CK40</f>
        <v/>
      </c>
      <c r="CL20" s="49" t="str">
        <f>Sheet9!CL40</f>
        <v/>
      </c>
      <c r="CM20" s="49" t="str">
        <f>Sheet9!CM40</f>
        <v/>
      </c>
      <c r="CN20" s="49" t="str">
        <f>Sheet9!CN40</f>
        <v/>
      </c>
      <c r="CO20" s="49" t="str">
        <f>Sheet9!CO40</f>
        <v>NO</v>
      </c>
      <c r="CP20" s="49" t="str">
        <f>Sheet9!CP40</f>
        <v>NO</v>
      </c>
      <c r="CQ20" s="49" t="str">
        <f>Sheet9!CQ40</f>
        <v>NO</v>
      </c>
      <c r="CR20" s="49" t="str">
        <f>Sheet9!CR40</f>
        <v>NO</v>
      </c>
      <c r="CS20" s="49" t="str">
        <f>Sheet9!CS40</f>
        <v>OK</v>
      </c>
      <c r="CT20" s="49" t="b">
        <f>Sheet9!CT40</f>
        <v>0</v>
      </c>
      <c r="CU20" s="49" t="b">
        <f>Sheet9!CU40</f>
        <v>0</v>
      </c>
      <c r="CV20" s="49" t="b">
        <f>Sheet9!CV40</f>
        <v>0</v>
      </c>
      <c r="CW20" s="49" t="b">
        <f>Sheet9!CW40</f>
        <v>0</v>
      </c>
      <c r="CX20" s="49" t="str">
        <f>Sheet9!CX40</f>
        <v>SEQUENCE INCORRECT</v>
      </c>
      <c r="CY20" s="49">
        <f>Sheet9!CY40</f>
        <v>18</v>
      </c>
    </row>
    <row r="21" spans="1:103" s="20" customFormat="1" ht="18.95" customHeight="1" thickBot="1">
      <c r="A21" s="51"/>
      <c r="B21" s="157"/>
      <c r="C21" s="158"/>
      <c r="D21" s="157"/>
      <c r="E21" s="158"/>
      <c r="F21" s="157"/>
      <c r="G21" s="158"/>
      <c r="H21" s="157"/>
      <c r="I21" s="158"/>
      <c r="J21" s="157"/>
      <c r="K21" s="158"/>
      <c r="L21" s="151" t="str">
        <f>IF(AND(B21&lt;&gt;"", H21&lt;&gt;"", J21&lt;&gt;"",OR(H21&lt;=I17,H21="ABS"),OR(J21&lt;=K17,J21="ABS")),IF(AND(J21="ABS"),"ABS",IF(SUM(H21:J21)=0,"ZERO",SUM(H21,J21))),"")</f>
        <v/>
      </c>
      <c r="M21" s="151"/>
      <c r="N21" s="286" t="str">
        <f>IF(AND(A21&lt;&gt;"",B21&lt;&gt;"",D21&lt;&gt;"", F21&lt;&gt;"", H21&lt;&gt;"", J21&lt;&gt;"",S21="", R21="OK", V21="",OR(D21&lt;=E17,D21="ABS"),OR(F21&lt;=G17,F21="ABS"),OR(H21&lt;=I17,H21="ABS"),OR(J21&lt;=K17,J21="ABS")),IF(AND(OR(D21=0,D21="ABS"),OR(F21=0,F21="ABS"),OR(L21=0,L21="ABS"),D21="ABS",F21="ABS",L21="ABS"),"ABS",IF(AND(SUM(D21:F21)=0,OR(L21="ZERO",L21="ABS")),"ZERO",IF(L21="ABS",SUM(D21,F21),SUM(D21,F21,H21,J21)))),"")</f>
        <v/>
      </c>
      <c r="O21" s="153"/>
      <c r="P21" s="97" t="str">
        <f>IF(N21="","",IF(O17=250,LOOKUP(N21,{"ABS","ZERO",0,125,137,150,165,187,212},{"FAIL","FAIL","FAIL","C","C+","B","B+","A","A+"}),IF(O17=200,LOOKUP(N21,{"ABS","ZERO",0,100,110,120,132,150,170},{"FAIL","FAIL","FAIL","C","C+","B","B+","A","A+"}),IF(O17=150,LOOKUP(N21,{"ABS","ZERO",0,75,82,90,99,112,127},{"FAIL","FAIL","FAIL","C","C+","B","B+","A","A+"}),IF(O17=100,LOOKUP(N21,{"ABS","ZERO",0,50,55,60,66,75,85},{"FAIL","FAIL","FAIL","C","C+","B","B+","A","A+"}),IF(O17=50,LOOKUP(N21,{"ABS","ZERO",0,25,27,30,33,37,42},{"FAIL","FAIL","FAIL","C","C+","B","B+","A","A+"})))))))</f>
        <v/>
      </c>
      <c r="Q21" s="210"/>
      <c r="R21" s="66" t="str">
        <f>IF(A21&lt;&gt;"",IF(CX21="SEQUENCE CORRECT",IF(OR(T(AB21)="OK",T(Z21)="oKK",T(Y21)="oKK",T(AA21)="oKK",T(AC21)="oOk",T(AD21)="Okk",AE21="ok"),"OK","FORMAT INCORRECT"),"SEQUENCE INCORRECT"),"")</f>
        <v/>
      </c>
      <c r="S21" s="315" t="str">
        <f>IF(AND(A21&lt;&gt;"",B21&lt;&gt;""),IF(OR(D21&lt;&gt;"ABS"),IF(OR(AND(D21&lt;ROUNDDOWN((0.7*E17),0),D21&lt;&gt;0),D21&gt;E17,D21=""),"Attendance Marks incorrect",""),""),"")</f>
        <v/>
      </c>
      <c r="T21" s="316"/>
      <c r="U21" s="316"/>
      <c r="V21" s="167" t="str">
        <f>IF(OR(AND(OR(F21&lt;=G17, F21=0, F21="ABS"),OR(H21&lt;=I17, H21=0, H21="ABS"),OR(J21&lt;=K17, J21=0,J21="ABS"))),IF(OR(AND(A21="",B21="",D21="",F21="",H21="",J21=""),AND(A21&lt;&gt;"",B21&lt;&gt;"",D21&lt;&gt;"",F21&lt;&gt;"",H21&lt;&gt;"",J21&lt;&gt;"", AG21="OK")),"","Given Marks or Format is incorrect"),"Given Marks or Format is incorrect")</f>
        <v/>
      </c>
      <c r="W21" s="168"/>
      <c r="X21" s="169"/>
      <c r="Y21" s="109" t="b">
        <f>IF(AND(EXACT(LEFT(B21,3),LEFT(G10,3)),MID(B21,4,1)="-",ISNUMBER(INT(MID(B21,5,1))),ISNUMBER(INT(MID(B21,6,1))),MID(B21,5,2)&lt;&gt;"00",MID(B21,5,2)&lt;&gt;MID(G10,2,2),EXACT(MID(B21,7,4),RIGHT(G10,4)),ISNUMBER(INT(MID(B21,11,1))),ISNUMBER(INT(MID(B21,12,1))),MID(B21,11,2)&lt;&gt;"00",OR(ISNUMBER(INT(MID(B21,11,3))),MID(B21,13,1)=""),OR(AND(ISNUMBER(INT(MID(B21,11,3))),MID(B21,11,1)&lt;&gt;"0",MID(B21,14,1)=""),AND((ISNUMBER(INT(MID(B21,11,2)))),MID(B21,13,1)=""))),"oKK")</f>
        <v>0</v>
      </c>
      <c r="Z21" s="1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1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12" t="b">
        <f>IF(AND( EXACT(LEFT(B21,LEN(G8)), G8),ISNUMBER(INT(MID(B21,(LEN(G8)+1),1))),ISNUMBER(INT(MID(B21,(LEN(G8)+2),1))), MID(B21,(LEN(G8)+1),2)&lt;&gt;"00",OR(ISNUMBER(INT(MID(B21,(LEN(G8)+3),1))),MID(B21,(LEN(G8)+3),1)=""),  OR(AND(ISNUMBER(INT(MID(B21,(LEN(G8)+1),3))),MID(B21,(LEN(G8)+1),1)&lt;&gt;"0", MID(B21,(LEN(G8)+4),1)=""),AND((ISNUMBER(INT(MID(B21,(LEN(G8)+1),2)))),MID(B21,(LEN(G8)+3),1)=""))),"OK")</f>
        <v>0</v>
      </c>
      <c r="AC21" s="1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14" t="b">
        <f>IF(LEFT(B21,1)="K",IF(AND(EXACT(LEFT(B21,3),LEFT(G8,3)),MID(B21,4,1)="-",ISNUMBER(INT(MID(B21,5,1))),ISNUMBER(INT(MID(B21,6,1))),MID(B21,5,2)&lt;&gt;"00", MID(B21,5,2)&lt;&gt;MID(G8,2,2),EXACT(MID(B21,7,2), RIGHT(G8,2)),ISNUMBER(INT(MID(B21,9,1))),ISNUMBER(INT(MID(B21,10,1))),MID(B21,9,2)&lt;&gt;"00",OR(ISNUMBER(INT(MID(B21,9,3))),MID(B21,11,1)=""),OR(AND(ISNUMBER(INT(MID(B21,9,3))),MID(B21,9,1)&lt;&gt;"0",MID(B21,12,1)=""),AND((ISNUMBER(INT(MID(B21,9,2)))),MID(B21,11,1)=""))),"oKK"))</f>
        <v>0</v>
      </c>
      <c r="AE21" s="15"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20" t="b">
        <f>IF(ISNUMBER(A21)&lt;&gt;"",AND(ISNUMBER(INT(MID(A21,1,3))),MID(A21,4,1)="",MID(A21,1,1)&lt;&gt;"0"))</f>
        <v>0</v>
      </c>
      <c r="AG21" s="69" t="str">
        <f>IF(AND(AG20="OK",AF21=TRUE),"OK","S# INCORRECT")</f>
        <v>S# INCORRECT</v>
      </c>
      <c r="BO21" s="55" t="str">
        <f>RIGHT(B21,3)</f>
        <v/>
      </c>
      <c r="BP21" s="55" t="b">
        <f>ISNUMBER(INT((MID(BO21,1,1))))</f>
        <v>0</v>
      </c>
      <c r="BQ21" s="55" t="b">
        <f>ISNUMBER(INT((MID(BO21,2,1))))</f>
        <v>0</v>
      </c>
      <c r="BR21" s="55" t="b">
        <f>ISNUMBER(INT((MID(BO21,3,1))))</f>
        <v>0</v>
      </c>
      <c r="BS21" s="55" t="str">
        <f>IF(BP21=TRUE, MID(BO21,1,1),"")</f>
        <v/>
      </c>
      <c r="BT21" s="55" t="str">
        <f>IF(BQ21=TRUE, MID(BO21,2,1),"")</f>
        <v/>
      </c>
      <c r="BU21" s="55" t="str">
        <f>IF(BR21=TRUE, MID(BO21,3,1),"")</f>
        <v/>
      </c>
      <c r="BV21" s="55" t="str">
        <f>T(BS21)&amp;T(BT21)&amp;T(BU21)</f>
        <v/>
      </c>
      <c r="BW21" s="60" t="str">
        <f>IF(BV21="","",INT(TRIM(BV21)))</f>
        <v/>
      </c>
      <c r="BX21" s="61" t="str">
        <f>"OK"</f>
        <v>OK</v>
      </c>
      <c r="BY21" s="55" t="b">
        <f>BW21&gt;BW20</f>
        <v>0</v>
      </c>
      <c r="BZ21" s="62" t="str">
        <f>LEFT(B21,6)</f>
        <v/>
      </c>
      <c r="CA21" s="55" t="b">
        <f>ISNUMBER(INT((MID(BZ21,1,1))))</f>
        <v>0</v>
      </c>
      <c r="CB21" s="55" t="b">
        <f>ISNUMBER(INT((MID(BZ21,2,1))))</f>
        <v>0</v>
      </c>
      <c r="CC21" s="55" t="b">
        <f>ISNUMBER(INT((MID(BZ21,3,1))))</f>
        <v>0</v>
      </c>
      <c r="CD21" s="55" t="b">
        <f>ISNUMBER(INT((MID(BZ21,4,1))))</f>
        <v>0</v>
      </c>
      <c r="CE21" s="55" t="b">
        <f>ISNUMBER(INT((MID(BZ21,5,1))))</f>
        <v>0</v>
      </c>
      <c r="CF21" s="55" t="b">
        <f>ISNUMBER(INT((MID(BZ21,6,1))))</f>
        <v>0</v>
      </c>
      <c r="CG21" s="55" t="str">
        <f>IF(CA21=TRUE, MID(BZ21,1,1),"")</f>
        <v/>
      </c>
      <c r="CH21" s="55" t="str">
        <f>IF(CB21=TRUE, MID(BZ21,2,1),"")</f>
        <v/>
      </c>
      <c r="CI21" s="55" t="str">
        <f>IF(CC21=TRUE, MID(BZ21,3,1),"")</f>
        <v/>
      </c>
      <c r="CJ21" s="55" t="str">
        <f>IF(CD21=TRUE, MID(BZ21,4,1),"")</f>
        <v/>
      </c>
      <c r="CK21" s="55" t="str">
        <f>IF(CE21=TRUE, MID(BZ21,5,1),"")</f>
        <v/>
      </c>
      <c r="CL21" s="55" t="str">
        <f>IF(CF21=TRUE, MID(BZ21,6,1),"")</f>
        <v/>
      </c>
      <c r="CM21" s="62" t="str">
        <f>TRIM(T(CG21)&amp;T(CH21)&amp;T(CI21))</f>
        <v/>
      </c>
      <c r="CN21" s="62" t="str">
        <f>TRIM(T(CJ21)&amp;T(CK21)&amp;T(CL21))</f>
        <v/>
      </c>
      <c r="CO21" s="63" t="str">
        <f>IF(OR(MID(BZ21,3,1)="-",MID(BZ21,4,1)="-"),T(CM21),"NO")</f>
        <v>NO</v>
      </c>
      <c r="CP21" s="63" t="str">
        <f>IF(OR(MID(BZ21,3,1)="-",MID(BZ21,4,1)="-"),T(CN21),"NO")</f>
        <v>NO</v>
      </c>
      <c r="CQ21" s="61" t="str">
        <f>IF(AND(CO21&lt;&gt;"NO", CP21&lt;&gt;"NO"),IF(CP21&lt;CO21,"OK","INCORRECT"),"NO")</f>
        <v>NO</v>
      </c>
      <c r="CR21" s="61" t="str">
        <f>IF(AND(CO21&lt;&gt;"NO", CP21&lt;&gt;"NO"),IF(CP21&lt;=CP20,"OK","INCORRECT"),"NO")</f>
        <v>NO</v>
      </c>
      <c r="CS21" s="63" t="str">
        <f>IF(OR(AND(OR(AND(CQ21="NO",CR21="NO"),AND(CQ21="OK", CR21="OK")),AND(CQ20="NO", CR20="NO")),AND(AND(CQ21="OK",CR21="OK",OR(AND(CQ20="NO", CR20="NO"),AND(CQ20="OK", CR20="OK"))))),"OK","INCORRECT")</f>
        <v>OK</v>
      </c>
      <c r="CT21" s="55" t="b">
        <f>IF(CS21="OK",IF(AND(CO20="NO",CO21="NO"),BW21&gt;BW20))</f>
        <v>0</v>
      </c>
      <c r="CU21" s="55" t="b">
        <f>IF(CS21="OK",AND(CQ21="OK",CR21="OK",CQ20="NO",CR20="NO"))</f>
        <v>0</v>
      </c>
      <c r="CV21" s="55" t="b">
        <f>IF(CS21="OK",IF(AND(EXACT(CN20,CN21)),BW21&gt;BW20))</f>
        <v>0</v>
      </c>
      <c r="CW21" s="55" t="b">
        <f>IF(CS21="OK",CP21&lt;CP20)</f>
        <v>0</v>
      </c>
      <c r="CX21" s="62" t="str">
        <f>IF(AND(CT21=FALSE,CU21=FALSE,CV21=FALSE,CW21=FALSE),"SEQUENCE INCORRECT","SEQUENCE CORRECT")</f>
        <v>SEQUENCE INCORRECT</v>
      </c>
      <c r="CY21" s="64">
        <f>COUNTIF(B20:B20,T(B21))</f>
        <v>1</v>
      </c>
    </row>
    <row r="22" spans="1:103" s="20" customFormat="1" ht="18.95" customHeight="1" thickBot="1">
      <c r="A22" s="51"/>
      <c r="B22" s="157"/>
      <c r="C22" s="158"/>
      <c r="D22" s="157"/>
      <c r="E22" s="158"/>
      <c r="F22" s="157"/>
      <c r="G22" s="158"/>
      <c r="H22" s="157"/>
      <c r="I22" s="158"/>
      <c r="J22" s="157"/>
      <c r="K22" s="158"/>
      <c r="L22" s="151" t="str">
        <f>IF(AND(B22&lt;&gt;"", H22&lt;&gt;"", J22&lt;&gt;"",OR(H22&lt;=I17,H22="ABS"),OR(J22&lt;=K17,J22="ABS")),IF(AND(J22="ABS"),"ABS",IF(SUM(H22:J22)=0,"ZERO",SUM(H22,J22))),"")</f>
        <v/>
      </c>
      <c r="M22" s="151"/>
      <c r="N22" s="152" t="str">
        <f>IF(AND(A22&lt;&gt;"",B22&lt;&gt;"",D22&lt;&gt;"", F22&lt;&gt;"", H22&lt;&gt;"", J22&lt;&gt;"",S22="",R22="OK", V22="",OR(D22&lt;=E17,D22="ABS"),OR(F22&lt;=G17,F22="ABS"),OR(H22&lt;=I17,H22="ABS"),OR(J22&lt;=K17,J22="ABS")),IF(AND(OR(D22=0,D22="ABS"),OR(F22=0,F22="ABS"),OR(L22=0,L22="ABS"),D22="ABS",F22="ABS",L22="ABS"),"ABS",IF(AND(SUM(D22:F22)=0,OR(L22="ZERO",L22="ABS")),"ZERO",IF(L22="ABS",SUM(D22,F22),SUM(D22,F22,H22,J22)))),"")</f>
        <v/>
      </c>
      <c r="O22" s="153"/>
      <c r="P22" s="97" t="str">
        <f>IF(N22="","",IF(O17=250,LOOKUP(N22,{"ABS","ZERO",0,125,137,150,165,187,212},{"FAIL","FAIL","FAIL","C","C+","B","B+","A","A+"}),IF(O17=200,LOOKUP(N22,{"ABS","ZERO",0,100,110,120,132,150,170},{"FAIL","FAIL","FAIL","C","C+","B","B+","A","A+"}),IF(O17=150,LOOKUP(N22,{"ABS","ZERO",0,75,82,90,99,112,127},{"FAIL","FAIL","FAIL","C","C+","B","B+","A","A+"}),IF(O17=100,LOOKUP(N22,{"ABS","ZERO",0,50,55,60,66,75,85},{"FAIL","FAIL","FAIL","C","C+","B","B+","A","A+"}),IF(O17=50,LOOKUP(N22,{"ABS","ZERO",0,25,27,30,33,37,42},{"FAIL","FAIL","FAIL","C","C+","B","B+","A","A+"})))))))</f>
        <v/>
      </c>
      <c r="Q22" s="210"/>
      <c r="R22" s="66" t="str">
        <f t="shared" ref="R22:R40" si="0">IF(A22&lt;&gt;"",IF(CX22="SEQUENCE CORRECT",IF(OR(T(AB22)="OK",T(Z22)="oKK",T(Y22)="oKK",T(AA22)="oKK",T(AC22)="oOk",T(AD22)="Okk",AE22="ok"),"OK","FORMAT INCORRECT"),"SEQUENCE INCORRECT"),"")</f>
        <v/>
      </c>
      <c r="S22" s="169" t="str">
        <f>IF(AND(A22&lt;&gt;"",B22&lt;&gt;""),IF(OR(D22&lt;&gt;"ABS"),IF(OR(AND(D22&lt;ROUNDDOWN((0.7*E17),0),D22&lt;&gt;0),D22&gt;E17,D22=""),"Attendance Marks incorrect",""),""),"")</f>
        <v/>
      </c>
      <c r="T22" s="304"/>
      <c r="U22" s="304"/>
      <c r="V22" s="148" t="str">
        <f>IF(OR(AND(OR(F22&lt;=G17, F22=0, F22="ABS"),OR(H22&lt;=I17, H22=0, H22="ABS"),OR(J22&lt;=K17, J22=0,J22="ABS"))),IF(OR(AND(A22="",B22="",D22="",F22="",H22="",J22=""),AND(A22&lt;&gt;"",B22&lt;&gt;"",D22&lt;&gt;"",F22&lt;&gt;"",H22&lt;&gt;"",J22&lt;&gt;"", AG22="OK")),"","Given Marks or Format is incorrect"),"Given Marks or Format is incorrect")</f>
        <v/>
      </c>
      <c r="W22" s="149"/>
      <c r="X22" s="150"/>
      <c r="Y22" s="109" t="b">
        <f>IF(AND(EXACT(LEFT(B22,3),LEFT(G10,3)),MID(B22,4,1)="-",ISNUMBER(INT(MID(B22,5,1))),ISNUMBER(INT(MID(B22,6,1))),MID(B22,5,2)&lt;&gt;"00",MID(B22,5,2)&lt;&gt;MID(G10,2,2),EXACT(MID(B22,7,4),RIGHT(G10,4)),ISNUMBER(INT(MID(B22,11,1))),ISNUMBER(INT(MID(B22,12,1))),MID(B22,11,2)&lt;&gt;"00",OR(ISNUMBER(INT(MID(B22,11,3))),MID(B22,13,1)=""),OR(AND(ISNUMBER(INT(MID(B22,11,3))),MID(B22,11,1)&lt;&gt;"0",MID(B22,14,1)=""),AND((ISNUMBER(INT(MID(B22,11,2)))),MID(B22,13,1)=""))),"oKK")</f>
        <v>0</v>
      </c>
      <c r="Z22" s="1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1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12" t="b">
        <f>IF(AND( EXACT(LEFT(B22,LEN(G8)), G8),ISNUMBER(INT(MID(B22,(LEN(G8)+1),1))),ISNUMBER(INT(MID(B22,(LEN(G8)+2),1))), MID(B22,(LEN(G8)+1),2)&lt;&gt;"00",OR(ISNUMBER(INT(MID(B22,(LEN(G8)+3),1))),MID(B22,(LEN(G8)+3),1)=""),  OR(AND(ISNUMBER(INT(MID(B22,(LEN(G8)+1),3))),MID(B22,(LEN(G8)+1),1)&lt;&gt;"0", MID(B22,(LEN(G8)+4),1)=""),AND((ISNUMBER(INT(MID(B22,(LEN(G8)+1),2)))),MID(B22,(LEN(G8)+3),1)=""))),"OK")</f>
        <v>0</v>
      </c>
      <c r="AC22" s="1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14" t="b">
        <f>IF(LEFT(B22,1)="K",IF(AND(EXACT(LEFT(B22,3),LEFT(G8,3)),MID(B22,4,1)="-",ISNUMBER(INT(MID(B22,5,1))),ISNUMBER(INT(MID(B22,6,1))),MID(B22,5,2)&lt;&gt;"00", MID(B22,5,2)&lt;&gt;MID(G8,2,2),EXACT(MID(B22,7,2), RIGHT(G8,2)),ISNUMBER(INT(MID(B22,9,1))),ISNUMBER(INT(MID(B22,10,1))),MID(B22,9,2)&lt;&gt;"00",OR(ISNUMBER(INT(MID(B22,9,3))),MID(B22,11,1)=""),OR(AND(ISNUMBER(INT(MID(B22,9,3))),MID(B22,9,1)&lt;&gt;"0",MID(B22,12,1)=""),AND((ISNUMBER(INT(MID(B22,9,2)))),MID(B22,11,1)=""))),"oKK"))</f>
        <v>0</v>
      </c>
      <c r="AE22" s="15"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20" t="b">
        <f>IF(AND(ISNUMBER(A21)&lt;&gt;"",ISNUMBER(A22)&lt;&gt;""),IF(AND(ISNUMBER(A22),ISNUMBER(A21)),IF(A22-A21=1,AND(ISNUMBER(INT(MID(A22,1,3))),MID(A22,4,1)="",MID(A22,1,1)&lt;&gt;"0"))))</f>
        <v>0</v>
      </c>
      <c r="AG22" s="20" t="str">
        <f t="shared" ref="AG22:AG40" si="1">IF(AF22=TRUE,"OK","S# INCORRECT")</f>
        <v>S# INCORRECT</v>
      </c>
      <c r="BO22" s="55" t="str">
        <f t="shared" ref="BO22:BO39" si="2">RIGHT(B22,3)</f>
        <v/>
      </c>
      <c r="BP22" s="55" t="b">
        <f t="shared" ref="BP22:BP39" si="3">ISNUMBER(INT((MID(BO22,1,1))))</f>
        <v>0</v>
      </c>
      <c r="BQ22" s="55" t="b">
        <f t="shared" ref="BQ22:BQ39" si="4">ISNUMBER(INT((MID(BO22,2,1))))</f>
        <v>0</v>
      </c>
      <c r="BR22" s="55" t="b">
        <f t="shared" ref="BR22:BR39" si="5">ISNUMBER(INT((MID(BO22,3,1))))</f>
        <v>0</v>
      </c>
      <c r="BS22" s="55" t="str">
        <f t="shared" ref="BS22:BS39" si="6">IF(BP22=TRUE, MID(BO22,1,1),"")</f>
        <v/>
      </c>
      <c r="BT22" s="55" t="str">
        <f t="shared" ref="BT22:BT39" si="7">IF(BQ22=TRUE, MID(BO22,2,1),"")</f>
        <v/>
      </c>
      <c r="BU22" s="55" t="str">
        <f t="shared" ref="BU22:BU39" si="8">IF(BR22=TRUE, MID(BO22,3,1),"")</f>
        <v/>
      </c>
      <c r="BV22" s="55" t="str">
        <f t="shared" ref="BV22:BV39" si="9">T(BS22)&amp;T(BT22)&amp;T(BU22)</f>
        <v/>
      </c>
      <c r="BW22" s="60" t="str">
        <f t="shared" ref="BW22:BW39" si="10">IF(BV22="","",INT(TRIM(BV22)))</f>
        <v/>
      </c>
      <c r="BX22" s="61" t="str">
        <f>IF(BW22&gt;BW21,"OK","INCORRECT")</f>
        <v>INCORRECT</v>
      </c>
      <c r="BY22" s="55" t="b">
        <f>BW22&gt;BW21</f>
        <v>0</v>
      </c>
      <c r="BZ22" s="62" t="str">
        <f t="shared" ref="BZ22:BZ39" si="11">LEFT(B22,6)</f>
        <v/>
      </c>
      <c r="CA22" s="55" t="b">
        <f t="shared" ref="CA22:CA39" si="12">ISNUMBER(INT((MID(BZ22,1,1))))</f>
        <v>0</v>
      </c>
      <c r="CB22" s="55" t="b">
        <f t="shared" ref="CB22:CB39" si="13">ISNUMBER(INT((MID(BZ22,2,1))))</f>
        <v>0</v>
      </c>
      <c r="CC22" s="55" t="b">
        <f t="shared" ref="CC22:CC39" si="14">ISNUMBER(INT((MID(BZ22,3,1))))</f>
        <v>0</v>
      </c>
      <c r="CD22" s="55" t="b">
        <f t="shared" ref="CD22:CD39" si="15">ISNUMBER(INT((MID(BZ22,4,1))))</f>
        <v>0</v>
      </c>
      <c r="CE22" s="55" t="b">
        <f t="shared" ref="CE22:CE39" si="16">ISNUMBER(INT((MID(BZ22,5,1))))</f>
        <v>0</v>
      </c>
      <c r="CF22" s="55" t="b">
        <f t="shared" ref="CF22:CF39" si="17">ISNUMBER(INT((MID(BZ22,6,1))))</f>
        <v>0</v>
      </c>
      <c r="CG22" s="55" t="str">
        <f t="shared" ref="CG22:CG39" si="18">IF(CA22=TRUE, MID(BZ22,1,1),"")</f>
        <v/>
      </c>
      <c r="CH22" s="55" t="str">
        <f t="shared" ref="CH22:CH39" si="19">IF(CB22=TRUE, MID(BZ22,2,1),"")</f>
        <v/>
      </c>
      <c r="CI22" s="55" t="str">
        <f t="shared" ref="CI22:CI39" si="20">IF(CC22=TRUE, MID(BZ22,3,1),"")</f>
        <v/>
      </c>
      <c r="CJ22" s="55" t="str">
        <f t="shared" ref="CJ22:CJ39" si="21">IF(CD22=TRUE, MID(BZ22,4,1),"")</f>
        <v/>
      </c>
      <c r="CK22" s="55" t="str">
        <f t="shared" ref="CK22:CK39" si="22">IF(CE22=TRUE, MID(BZ22,5,1),"")</f>
        <v/>
      </c>
      <c r="CL22" s="55" t="str">
        <f t="shared" ref="CL22:CL39" si="23">IF(CF22=TRUE, MID(BZ22,6,1),"")</f>
        <v/>
      </c>
      <c r="CM22" s="62" t="str">
        <f t="shared" ref="CM22:CM39" si="24">TRIM(T(CG22)&amp;T(CH22)&amp;T(CI22))</f>
        <v/>
      </c>
      <c r="CN22" s="62" t="str">
        <f t="shared" ref="CN22:CN39" si="25">TRIM(T(CJ22)&amp;T(CK22)&amp;T(CL22))</f>
        <v/>
      </c>
      <c r="CO22" s="63" t="str">
        <f t="shared" ref="CO22:CO39" si="26">IF(OR(MID(BZ22,3,1)="-",MID(BZ22,4,1)="-"),T(CM22),"NO")</f>
        <v>NO</v>
      </c>
      <c r="CP22" s="63" t="str">
        <f t="shared" ref="CP22:CP39" si="27">IF(OR(MID(BZ22,3,1)="-",MID(BZ22,4,1)="-"),T(CN22),"NO")</f>
        <v>NO</v>
      </c>
      <c r="CQ22" s="61" t="str">
        <f>IF(AND(CO22&lt;&gt;"NO", CP22&lt;&gt;"NO"),IF(CP22&lt;CO22,"OK","INCORRECT"),"NO")</f>
        <v>NO</v>
      </c>
      <c r="CR22" s="61" t="str">
        <f>IF(AND(CO22&lt;&gt;"NO", CP22&lt;&gt;"NO"),IF(CP22&lt;=CP21,"OK","INCORRECT"),"NO")</f>
        <v>NO</v>
      </c>
      <c r="CS22" s="63" t="str">
        <f>IF(OR(AND(OR(AND(CQ22="NO",CR22="NO"),AND(CQ22="OK", CR22="OK")),AND(CQ21="NO", CR21="NO")),AND(AND(CQ22="OK",CR22="OK",OR(AND(CQ21="NO", CR21="NO"),AND(CQ21="OK", CR21="OK"))))),"OK","INCORRECT")</f>
        <v>OK</v>
      </c>
      <c r="CT22" s="55" t="b">
        <f>IF(CS22="OK",IF(AND(CO21="NO",CO22="NO"),BW22&gt;BW21))</f>
        <v>0</v>
      </c>
      <c r="CU22" s="55" t="b">
        <f>IF(CS22="OK",AND(CQ22="OK",CR22="OK",CQ21="NO",CR21="NO"))</f>
        <v>0</v>
      </c>
      <c r="CV22" s="55" t="b">
        <f>IF(CS22="OK",IF(AND(EXACT(CN21,CN22)),BW22&gt;BW21))</f>
        <v>0</v>
      </c>
      <c r="CW22" s="55" t="b">
        <f>IF(CS22="OK",CP22&lt;CP21)</f>
        <v>0</v>
      </c>
      <c r="CX22" s="62" t="str">
        <f>IF(AND(CT22=FALSE,CU22=FALSE,CV22=FALSE,CW22=FALSE),"SEQUENCE INCORRECT","SEQUENCE CORRECT")</f>
        <v>SEQUENCE INCORRECT</v>
      </c>
      <c r="CY22" s="64">
        <f>COUNTIF(B21:B21,T(B22))</f>
        <v>1</v>
      </c>
    </row>
    <row r="23" spans="1:103" s="20" customFormat="1" ht="18.95" customHeight="1" thickBot="1">
      <c r="A23" s="51"/>
      <c r="B23" s="157"/>
      <c r="C23" s="158"/>
      <c r="D23" s="157"/>
      <c r="E23" s="158"/>
      <c r="F23" s="157"/>
      <c r="G23" s="158"/>
      <c r="H23" s="157"/>
      <c r="I23" s="158"/>
      <c r="J23" s="157"/>
      <c r="K23" s="158"/>
      <c r="L23" s="151" t="str">
        <f>IF(AND(B23&lt;&gt;"", H23&lt;&gt;"", J23&lt;&gt;"",OR(H23&lt;=I17,H23="ABS"),OR(J23&lt;=K17,J23="ABS")),IF(AND(J23="ABS"),"ABS",IF(SUM(H23:J23)=0,"ZERO",SUM(H23,J23))),"")</f>
        <v/>
      </c>
      <c r="M23" s="151"/>
      <c r="N23" s="152" t="str">
        <f>IF(AND(A23&lt;&gt;"",B23&lt;&gt;"",D23&lt;&gt;"", F23&lt;&gt;"", H23&lt;&gt;"", J23&lt;&gt;"",S23="",R23="OK", V23="",OR(D23&lt;=E17,D23="ABS"),OR(F23&lt;=G17,F23="ABS"),OR(H23&lt;=I17,H23="ABS"),OR(J23&lt;=K17,J23="ABS")),IF(AND(OR(D23=0,D23="ABS"),OR(F23=0,F23="ABS"),OR(L23=0,L23="ABS"),D23="ABS",F23="ABS",L23="ABS"),"ABS",IF(AND(SUM(D23:F23)=0,OR(L23="ZERO",L23="ABS")),"ZERO",IF(L23="ABS",SUM(D23,F23),SUM(D23,F23,H23,J23)))),"")</f>
        <v/>
      </c>
      <c r="O23" s="153"/>
      <c r="P23" s="97" t="str">
        <f>IF(N23="","",IF(O17=250,LOOKUP(N23,{"ABS","ZERO",0,125,137,150,165,187,212},{"FAIL","FAIL","FAIL","C","C+","B","B+","A","A+"}),IF(O17=200,LOOKUP(N23,{"ABS","ZERO",0,100,110,120,132,150,170},{"FAIL","FAIL","FAIL","C","C+","B","B+","A","A+"}),IF(O17=150,LOOKUP(N23,{"ABS","ZERO",0,75,82,90,99,112,127},{"FAIL","FAIL","FAIL","C","C+","B","B+","A","A+"}),IF(O17=100,LOOKUP(N23,{"ABS","ZERO",0,50,55,60,66,75,85},{"FAIL","FAIL","FAIL","C","C+","B","B+","A","A+"}),IF(O17=50,LOOKUP(N23,{"ABS","ZERO",0,25,27,30,33,37,42},{"FAIL","FAIL","FAIL","C","C+","B","B+","A","A+"})))))))</f>
        <v/>
      </c>
      <c r="Q23" s="210"/>
      <c r="R23" s="66" t="str">
        <f t="shared" si="0"/>
        <v/>
      </c>
      <c r="S23" s="169" t="str">
        <f>IF(AND(A23&lt;&gt;"",B23&lt;&gt;""),IF(OR(D23&lt;&gt;"ABS"),IF(OR(AND(D23&lt;ROUNDDOWN((0.7*E17),0),D23&lt;&gt;0),D23&gt;E17,D23=""),"Attendance Marks incorrect",""),""),"")</f>
        <v/>
      </c>
      <c r="T23" s="304"/>
      <c r="U23" s="304"/>
      <c r="V23" s="148" t="str">
        <f>IF(OR(AND(OR(F23&lt;=G17, F23=0, F23="ABS"),OR(H23&lt;=I17, H23=0, H23="ABS"),OR(J23&lt;=K17, J23=0,J23="ABS"))),IF(OR(AND(A23="",B23="",D23="",F23="",H23="",J23=""),AND(A23&lt;&gt;"",B23&lt;&gt;"",D23&lt;&gt;"",F23&lt;&gt;"",H23&lt;&gt;"",J23&lt;&gt;"", AG23="OK")),"","Given Marks or Format is incorrect"),"Given Marks or Format is incorrect")</f>
        <v/>
      </c>
      <c r="W23" s="149"/>
      <c r="X23" s="150"/>
      <c r="Y23" s="109" t="b">
        <f>IF(AND(EXACT(LEFT(B23,3),LEFT(G10,3)),MID(B23,4,1)="-",ISNUMBER(INT(MID(B23,5,1))),ISNUMBER(INT(MID(B23,6,1))),MID(B23,5,2)&lt;&gt;"00",MID(B23,5,2)&lt;&gt;MID(G10,2,2),EXACT(MID(B23,7,4),RIGHT(G10,4)),ISNUMBER(INT(MID(B23,11,1))),ISNUMBER(INT(MID(B23,12,1))),MID(B23,11,2)&lt;&gt;"00",OR(ISNUMBER(INT(MID(B23,11,3))),MID(B23,13,1)=""),OR(AND(ISNUMBER(INT(MID(B23,11,3))),MID(B23,11,1)&lt;&gt;"0",MID(B23,14,1)=""),AND((ISNUMBER(INT(MID(B23,11,2)))),MID(B23,13,1)=""))),"oKK")</f>
        <v>0</v>
      </c>
      <c r="Z23" s="1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1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12" t="b">
        <f>IF(AND( EXACT(LEFT(B23,LEN(G8)), G8),ISNUMBER(INT(MID(B23,(LEN(G8)+1),1))),ISNUMBER(INT(MID(B23,(LEN(G8)+2),1))), MID(B23,(LEN(G8)+1),2)&lt;&gt;"00",OR(ISNUMBER(INT(MID(B23,(LEN(G8)+3),1))),MID(B23,(LEN(G8)+3),1)=""),  OR(AND(ISNUMBER(INT(MID(B23,(LEN(G8)+1),3))),MID(B23,(LEN(G8)+1),1)&lt;&gt;"0", MID(B23,(LEN(G8)+4),1)=""),AND((ISNUMBER(INT(MID(B23,(LEN(G8)+1),2)))),MID(B23,(LEN(G8)+3),1)=""))),"OK")</f>
        <v>0</v>
      </c>
      <c r="AC23" s="1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14" t="b">
        <f>IF(LEFT(B23,1)="K",IF(AND(EXACT(LEFT(B23,3),LEFT(G8,3)),MID(B23,4,1)="-",ISNUMBER(INT(MID(B23,5,1))),ISNUMBER(INT(MID(B23,6,1))),MID(B23,5,2)&lt;&gt;"00", MID(B23,5,2)&lt;&gt;MID(G8,2,2),EXACT(MID(B23,7,2), RIGHT(G8,2)),ISNUMBER(INT(MID(B23,9,1))),ISNUMBER(INT(MID(B23,10,1))),MID(B23,9,2)&lt;&gt;"00",OR(ISNUMBER(INT(MID(B23,9,3))),MID(B23,11,1)=""),OR(AND(ISNUMBER(INT(MID(B23,9,3))),MID(B23,9,1)&lt;&gt;"0",MID(B23,12,1)=""),AND((ISNUMBER(INT(MID(B23,9,2)))),MID(B23,11,1)=""))),"oKK"))</f>
        <v>0</v>
      </c>
      <c r="AE23" s="15"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20" t="b">
        <f t="shared" ref="AF23:AF40" si="28">IF(AND(ISNUMBER(A22)&lt;&gt;"",ISNUMBER(A23)&lt;&gt;""),IF(AND(ISNUMBER(A23),ISNUMBER(A22)),IF(A23-A22=1,AND(ISNUMBER(INT(MID(A23,1,3))),MID(A23,4,1)="",MID(A23,1,1)&lt;&gt;"0"))))</f>
        <v>0</v>
      </c>
      <c r="AG23" s="20" t="str">
        <f t="shared" si="1"/>
        <v>S# INCORRECT</v>
      </c>
      <c r="BO23" s="55" t="str">
        <f t="shared" si="2"/>
        <v/>
      </c>
      <c r="BP23" s="55" t="b">
        <f t="shared" si="3"/>
        <v>0</v>
      </c>
      <c r="BQ23" s="55" t="b">
        <f t="shared" si="4"/>
        <v>0</v>
      </c>
      <c r="BR23" s="55" t="b">
        <f t="shared" si="5"/>
        <v>0</v>
      </c>
      <c r="BS23" s="55" t="str">
        <f t="shared" si="6"/>
        <v/>
      </c>
      <c r="BT23" s="55" t="str">
        <f t="shared" si="7"/>
        <v/>
      </c>
      <c r="BU23" s="55" t="str">
        <f t="shared" si="8"/>
        <v/>
      </c>
      <c r="BV23" s="55" t="str">
        <f t="shared" si="9"/>
        <v/>
      </c>
      <c r="BW23" s="60" t="str">
        <f t="shared" si="10"/>
        <v/>
      </c>
      <c r="BX23" s="61" t="str">
        <f t="shared" ref="BX23:BX39" si="29">IF(BW23&gt;BW22,"OK","INCORRECT")</f>
        <v>INCORRECT</v>
      </c>
      <c r="BY23" s="55" t="b">
        <f t="shared" ref="BY23:BY39" si="30">BW23&gt;BW22</f>
        <v>0</v>
      </c>
      <c r="BZ23" s="62" t="str">
        <f t="shared" si="11"/>
        <v/>
      </c>
      <c r="CA23" s="55" t="b">
        <f t="shared" si="12"/>
        <v>0</v>
      </c>
      <c r="CB23" s="55" t="b">
        <f t="shared" si="13"/>
        <v>0</v>
      </c>
      <c r="CC23" s="55" t="b">
        <f t="shared" si="14"/>
        <v>0</v>
      </c>
      <c r="CD23" s="55" t="b">
        <f t="shared" si="15"/>
        <v>0</v>
      </c>
      <c r="CE23" s="55" t="b">
        <f t="shared" si="16"/>
        <v>0</v>
      </c>
      <c r="CF23" s="55" t="b">
        <f t="shared" si="17"/>
        <v>0</v>
      </c>
      <c r="CG23" s="55" t="str">
        <f t="shared" si="18"/>
        <v/>
      </c>
      <c r="CH23" s="55" t="str">
        <f t="shared" si="19"/>
        <v/>
      </c>
      <c r="CI23" s="55" t="str">
        <f t="shared" si="20"/>
        <v/>
      </c>
      <c r="CJ23" s="55" t="str">
        <f t="shared" si="21"/>
        <v/>
      </c>
      <c r="CK23" s="55" t="str">
        <f t="shared" si="22"/>
        <v/>
      </c>
      <c r="CL23" s="55" t="str">
        <f t="shared" si="23"/>
        <v/>
      </c>
      <c r="CM23" s="62" t="str">
        <f t="shared" si="24"/>
        <v/>
      </c>
      <c r="CN23" s="62" t="str">
        <f t="shared" si="25"/>
        <v/>
      </c>
      <c r="CO23" s="63" t="str">
        <f t="shared" si="26"/>
        <v>NO</v>
      </c>
      <c r="CP23" s="63" t="str">
        <f t="shared" si="27"/>
        <v>NO</v>
      </c>
      <c r="CQ23" s="61" t="str">
        <f t="shared" ref="CQ23:CQ39" si="31">IF(AND(CO23&lt;&gt;"NO", CP23&lt;&gt;"NO"),IF(CP23&lt;CO23,"OK","INCORRECT"),"NO")</f>
        <v>NO</v>
      </c>
      <c r="CR23" s="61" t="str">
        <f t="shared" ref="CR23:CR39" si="32">IF(AND(CO23&lt;&gt;"NO", CP23&lt;&gt;"NO"),IF(CP23&lt;=CP22,"OK","INCORRECT"),"NO")</f>
        <v>NO</v>
      </c>
      <c r="CS23" s="63" t="str">
        <f t="shared" ref="CS23:CS39" si="33">IF(OR(AND(OR(AND(CQ23="NO",CR23="NO"),AND(CQ23="OK", CR23="OK")),AND(CQ22="NO", CR22="NO")),AND(AND(CQ23="OK",CR23="OK",OR(AND(CQ22="NO", CR22="NO"),AND(CQ22="OK", CR22="OK"))))),"OK","INCORRECT")</f>
        <v>OK</v>
      </c>
      <c r="CT23" s="55" t="b">
        <f t="shared" ref="CT23:CT39" si="34">IF(CS23="OK",IF(AND(CO22="NO",CO23="NO"),BW23&gt;BW22))</f>
        <v>0</v>
      </c>
      <c r="CU23" s="55" t="b">
        <f t="shared" ref="CU23:CU39" si="35">IF(CS23="OK",AND(CQ23="OK",CR23="OK",CQ22="NO",CR22="NO"))</f>
        <v>0</v>
      </c>
      <c r="CV23" s="55" t="b">
        <f t="shared" ref="CV23:CV39" si="36">IF(CS23="OK",IF(AND(EXACT(CN22,CN23)),BW23&gt;BW22))</f>
        <v>0</v>
      </c>
      <c r="CW23" s="55" t="b">
        <f t="shared" ref="CW23:CW39" si="37">IF(CS23="OK",CP23&lt;CP22)</f>
        <v>0</v>
      </c>
      <c r="CX23" s="62" t="str">
        <f t="shared" ref="CX23:CX39" si="38">IF(AND(CT23=FALSE,CU23=FALSE,CV23=FALSE,CW23=FALSE),"SEQUENCE INCORRECT","SEQUENCE CORRECT")</f>
        <v>SEQUENCE INCORRECT</v>
      </c>
      <c r="CY23" s="64">
        <f>COUNTIF(B21:B22,T(B23))</f>
        <v>2</v>
      </c>
    </row>
    <row r="24" spans="1:103" s="20" customFormat="1" ht="18.95" customHeight="1" thickBot="1">
      <c r="A24" s="51"/>
      <c r="B24" s="157"/>
      <c r="C24" s="158"/>
      <c r="D24" s="157"/>
      <c r="E24" s="158"/>
      <c r="F24" s="157"/>
      <c r="G24" s="158"/>
      <c r="H24" s="157"/>
      <c r="I24" s="158"/>
      <c r="J24" s="157"/>
      <c r="K24" s="158"/>
      <c r="L24" s="151" t="str">
        <f>IF(AND(B24&lt;&gt;"", H24&lt;&gt;"", J24&lt;&gt;"",OR(H24&lt;=I17,H24="ABS"),OR(J24&lt;=K17,J24="ABS")),IF(AND(J24="ABS"),"ABS",IF(SUM(H24:J24)=0,"ZERO",SUM(H24,J24))),"")</f>
        <v/>
      </c>
      <c r="M24" s="151"/>
      <c r="N24" s="152" t="str">
        <f>IF(AND(A24&lt;&gt;"",B24&lt;&gt;"",D24&lt;&gt;"", F24&lt;&gt;"", H24&lt;&gt;"", J24&lt;&gt;"",S24="",R24="OK",V24="",OR(D24&lt;=E17,D24="ABS"),OR(F24&lt;=G17,F24="ABS"),OR(H24&lt;=I17,H24="ABS"),OR(J24&lt;=K17,J24="ABS")),IF(AND(OR(D24=0,D24="ABS"),OR(F24=0,F24="ABS"),OR(L24=0,L24="ABS"),D24="ABS",F24="ABS",L24="ABS"),"ABS",IF(AND(SUM(D24:F24)=0,OR(L24="ZERO",L24="ABS")),"ZERO",IF(L24="ABS",SUM(D24,F24),SUM(D24,F24,H24,J24)))),"")</f>
        <v/>
      </c>
      <c r="O24" s="153"/>
      <c r="P24" s="97" t="str">
        <f>IF(N24="","",IF(O17=250,LOOKUP(N24,{"ABS","ZERO",0,125,137,150,165,187,212},{"FAIL","FAIL","FAIL","C","C+","B","B+","A","A+"}),IF(O17=200,LOOKUP(N24,{"ABS","ZERO",0,100,110,120,132,150,170},{"FAIL","FAIL","FAIL","C","C+","B","B+","A","A+"}),IF(O17=150,LOOKUP(N24,{"ABS","ZERO",0,75,82,90,99,112,127},{"FAIL","FAIL","FAIL","C","C+","B","B+","A","A+"}),IF(O17=100,LOOKUP(N24,{"ABS","ZERO",0,50,55,60,66,75,85},{"FAIL","FAIL","FAIL","C","C+","B","B+","A","A+"}),IF(O17=50,LOOKUP(N24,{"ABS","ZERO",0,25,27,30,33,37,42},{"FAIL","FAIL","FAIL","C","C+","B","B+","A","A+"})))))))</f>
        <v/>
      </c>
      <c r="Q24" s="210"/>
      <c r="R24" s="66" t="str">
        <f t="shared" si="0"/>
        <v/>
      </c>
      <c r="S24" s="169" t="str">
        <f>IF(AND(A24&lt;&gt;"",B24&lt;&gt;""),IF(OR(D24&lt;&gt;"ABS"),IF(OR(AND(D24&lt;ROUNDDOWN((0.7*E17),0),D24&lt;&gt;0),D24&gt;E17,D24=""),"Attendance Marks incorrect",""),""),"")</f>
        <v/>
      </c>
      <c r="T24" s="304"/>
      <c r="U24" s="304"/>
      <c r="V24" s="148" t="str">
        <f>IF(OR(AND(OR(F24&lt;=G17, F24=0, F24="ABS"),OR(H24&lt;=I17, H24=0, H24="ABS"),OR(J24&lt;=K17, J24=0,J24="ABS"))),IF(OR(AND(A24="",B24="",D24="",F24="",H24="",J24=""),AND(A24&lt;&gt;"",B24&lt;&gt;"",D24&lt;&gt;"",F24&lt;&gt;"",H24&lt;&gt;"",J24&lt;&gt;"", AG24="OK")),"","Given Marks or Format is incorrect"),"Given Marks or Format is incorrect")</f>
        <v/>
      </c>
      <c r="W24" s="149"/>
      <c r="X24" s="150"/>
      <c r="Y24" s="109" t="b">
        <f>IF(AND(EXACT(LEFT(B24,3),LEFT(G10,3)),MID(B24,4,1)="-",ISNUMBER(INT(MID(B24,5,1))),ISNUMBER(INT(MID(B24,6,1))),MID(B24,5,2)&lt;&gt;"00",MID(B24,5,2)&lt;&gt;MID(G10,2,2),EXACT(MID(B24,7,4),RIGHT(G10,4)),ISNUMBER(INT(MID(B24,11,1))),ISNUMBER(INT(MID(B24,12,1))),MID(B24,11,2)&lt;&gt;"00",OR(ISNUMBER(INT(MID(B24,11,3))),MID(B24,13,1)=""),OR(AND(ISNUMBER(INT(MID(B24,11,3))),MID(B24,11,1)&lt;&gt;"0",MID(B24,14,1)=""),AND((ISNUMBER(INT(MID(B24,11,2)))),MID(B24,13,1)=""))),"oKK")</f>
        <v>0</v>
      </c>
      <c r="Z24" s="1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1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12" t="b">
        <f>IF(AND( EXACT(LEFT(B24,LEN(G8)), G8),ISNUMBER(INT(MID(B24,(LEN(G8)+1),1))),ISNUMBER(INT(MID(B24,(LEN(G8)+2),1))), MID(B24,(LEN(G8)+1),2)&lt;&gt;"00",OR(ISNUMBER(INT(MID(B24,(LEN(G8)+3),1))),MID(B24,(LEN(G8)+3),1)=""),  OR(AND(ISNUMBER(INT(MID(B24,(LEN(G8)+1),3))),MID(B24,(LEN(G8)+1),1)&lt;&gt;"0", MID(B24,(LEN(G8)+4),1)=""),AND((ISNUMBER(INT(MID(B24,(LEN(G8)+1),2)))),MID(B24,(LEN(G8)+3),1)=""))),"OK")</f>
        <v>0</v>
      </c>
      <c r="AC24" s="1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14" t="b">
        <f>IF(LEFT(B24,1)="K",IF(AND(EXACT(LEFT(B24,3),LEFT(G8,3)),MID(B24,4,1)="-",ISNUMBER(INT(MID(B24,5,1))),ISNUMBER(INT(MID(B24,6,1))),MID(B24,5,2)&lt;&gt;"00", MID(B24,5,2)&lt;&gt;MID(G8,2,2),EXACT(MID(B24,7,2), RIGHT(G8,2)),ISNUMBER(INT(MID(B24,9,1))),ISNUMBER(INT(MID(B24,10,1))),MID(B24,9,2)&lt;&gt;"00",OR(ISNUMBER(INT(MID(B24,9,3))),MID(B24,11,1)=""),OR(AND(ISNUMBER(INT(MID(B24,9,3))),MID(B24,9,1)&lt;&gt;"0",MID(B24,12,1)=""),AND((ISNUMBER(INT(MID(B24,9,2)))),MID(B24,11,1)=""))),"oKK"))</f>
        <v>0</v>
      </c>
      <c r="AE24" s="15"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20" t="b">
        <f t="shared" si="28"/>
        <v>0</v>
      </c>
      <c r="AG24" s="20" t="str">
        <f t="shared" si="1"/>
        <v>S# INCORRECT</v>
      </c>
      <c r="BO24" s="55" t="str">
        <f t="shared" si="2"/>
        <v/>
      </c>
      <c r="BP24" s="55" t="b">
        <f t="shared" si="3"/>
        <v>0</v>
      </c>
      <c r="BQ24" s="55" t="b">
        <f t="shared" si="4"/>
        <v>0</v>
      </c>
      <c r="BR24" s="55" t="b">
        <f t="shared" si="5"/>
        <v>0</v>
      </c>
      <c r="BS24" s="55" t="str">
        <f t="shared" si="6"/>
        <v/>
      </c>
      <c r="BT24" s="55" t="str">
        <f t="shared" si="7"/>
        <v/>
      </c>
      <c r="BU24" s="55" t="str">
        <f t="shared" si="8"/>
        <v/>
      </c>
      <c r="BV24" s="55" t="str">
        <f t="shared" si="9"/>
        <v/>
      </c>
      <c r="BW24" s="60" t="str">
        <f t="shared" si="10"/>
        <v/>
      </c>
      <c r="BX24" s="61" t="str">
        <f t="shared" si="29"/>
        <v>INCORRECT</v>
      </c>
      <c r="BY24" s="55" t="b">
        <f t="shared" si="30"/>
        <v>0</v>
      </c>
      <c r="BZ24" s="62" t="str">
        <f t="shared" si="11"/>
        <v/>
      </c>
      <c r="CA24" s="55" t="b">
        <f t="shared" si="12"/>
        <v>0</v>
      </c>
      <c r="CB24" s="55" t="b">
        <f t="shared" si="13"/>
        <v>0</v>
      </c>
      <c r="CC24" s="55" t="b">
        <f t="shared" si="14"/>
        <v>0</v>
      </c>
      <c r="CD24" s="55" t="b">
        <f t="shared" si="15"/>
        <v>0</v>
      </c>
      <c r="CE24" s="55" t="b">
        <f t="shared" si="16"/>
        <v>0</v>
      </c>
      <c r="CF24" s="55" t="b">
        <f t="shared" si="17"/>
        <v>0</v>
      </c>
      <c r="CG24" s="55" t="str">
        <f t="shared" si="18"/>
        <v/>
      </c>
      <c r="CH24" s="55" t="str">
        <f t="shared" si="19"/>
        <v/>
      </c>
      <c r="CI24" s="55" t="str">
        <f t="shared" si="20"/>
        <v/>
      </c>
      <c r="CJ24" s="55" t="str">
        <f t="shared" si="21"/>
        <v/>
      </c>
      <c r="CK24" s="55" t="str">
        <f t="shared" si="22"/>
        <v/>
      </c>
      <c r="CL24" s="55" t="str">
        <f t="shared" si="23"/>
        <v/>
      </c>
      <c r="CM24" s="62" t="str">
        <f t="shared" si="24"/>
        <v/>
      </c>
      <c r="CN24" s="62" t="str">
        <f t="shared" si="25"/>
        <v/>
      </c>
      <c r="CO24" s="63" t="str">
        <f t="shared" si="26"/>
        <v>NO</v>
      </c>
      <c r="CP24" s="63" t="str">
        <f t="shared" si="27"/>
        <v>NO</v>
      </c>
      <c r="CQ24" s="61" t="str">
        <f t="shared" si="31"/>
        <v>NO</v>
      </c>
      <c r="CR24" s="61" t="str">
        <f t="shared" si="32"/>
        <v>NO</v>
      </c>
      <c r="CS24" s="63" t="str">
        <f t="shared" si="33"/>
        <v>OK</v>
      </c>
      <c r="CT24" s="55" t="b">
        <f t="shared" si="34"/>
        <v>0</v>
      </c>
      <c r="CU24" s="55" t="b">
        <f t="shared" si="35"/>
        <v>0</v>
      </c>
      <c r="CV24" s="55" t="b">
        <f t="shared" si="36"/>
        <v>0</v>
      </c>
      <c r="CW24" s="55" t="b">
        <f t="shared" si="37"/>
        <v>0</v>
      </c>
      <c r="CX24" s="62" t="str">
        <f t="shared" si="38"/>
        <v>SEQUENCE INCORRECT</v>
      </c>
      <c r="CY24" s="64">
        <f>COUNTIF(B21:B23,T(B24))</f>
        <v>3</v>
      </c>
    </row>
    <row r="25" spans="1:103" s="20" customFormat="1" ht="18.95" customHeight="1" thickBot="1">
      <c r="A25" s="51"/>
      <c r="B25" s="157"/>
      <c r="C25" s="158"/>
      <c r="D25" s="157"/>
      <c r="E25" s="158"/>
      <c r="F25" s="157"/>
      <c r="G25" s="158"/>
      <c r="H25" s="157"/>
      <c r="I25" s="158"/>
      <c r="J25" s="157"/>
      <c r="K25" s="158"/>
      <c r="L25" s="151" t="str">
        <f>IF(AND(B25&lt;&gt;"", H25&lt;&gt;"", J25&lt;&gt;"",OR(H25&lt;=I17,H25="ABS"),OR(J25&lt;=K17,J25="ABS")),IF(AND(J25="ABS"),"ABS",IF(SUM(H25:J25)=0,"ZERO",SUM(H25,J25))),"")</f>
        <v/>
      </c>
      <c r="M25" s="151"/>
      <c r="N25" s="152" t="str">
        <f>IF(AND(A25&lt;&gt;"",B25&lt;&gt;"",D25&lt;&gt;"", F25&lt;&gt;"", H25&lt;&gt;"", J25&lt;&gt;"",S25="",R25="OK",V25="",OR(D25&lt;=E17,D25="ABS"),OR(F25&lt;=G17,F25="ABS"),OR(H25&lt;=I17,H25="ABS"),OR(J25&lt;=K17,J25="ABS")),IF(AND(OR(D25=0,D25="ABS"),OR(F25=0,F25="ABS"),OR(L25=0,L25="ABS"),D25="ABS",F25="ABS",L25="ABS"),"ABS",IF(AND(SUM(D25:F25)=0,OR(L25="ZERO",L25="ABS")),"ZERO",IF(L25="ABS",SUM(D25,F25),SUM(D25,F25,H25,J25)))),"")</f>
        <v/>
      </c>
      <c r="O25" s="153"/>
      <c r="P25" s="97" t="str">
        <f>IF(N25="","",IF(O17=250,LOOKUP(N25,{"ABS","ZERO",0,125,137,150,165,187,212},{"FAIL","FAIL","FAIL","C","C+","B","B+","A","A+"}),IF(O17=200,LOOKUP(N25,{"ABS","ZERO",0,100,110,120,132,150,170},{"FAIL","FAIL","FAIL","C","C+","B","B+","A","A+"}),IF(O17=150,LOOKUP(N25,{"ABS","ZERO",0,75,82,90,99,112,127},{"FAIL","FAIL","FAIL","C","C+","B","B+","A","A+"}),IF(O17=100,LOOKUP(N25,{"ABS","ZERO",0,50,55,60,66,75,85},{"FAIL","FAIL","FAIL","C","C+","B","B+","A","A+"}),IF(O17=50,LOOKUP(N25,{"ABS","ZERO",0,25,27,30,33,37,42},{"FAIL","FAIL","FAIL","C","C+","B","B+","A","A+"})))))))</f>
        <v/>
      </c>
      <c r="Q25" s="210"/>
      <c r="R25" s="66" t="str">
        <f t="shared" si="0"/>
        <v/>
      </c>
      <c r="S25" s="169" t="str">
        <f>IF(AND(A25&lt;&gt;"",B25&lt;&gt;""),IF(OR(D25&lt;&gt;"ABS"),IF(OR(AND(D25&lt;ROUNDDOWN((0.7*E17),0),D25&lt;&gt;0),D25&gt;E17,D25=""),"Attendance Marks incorrect",""),""),"")</f>
        <v/>
      </c>
      <c r="T25" s="304"/>
      <c r="U25" s="304"/>
      <c r="V25" s="148" t="str">
        <f>IF(OR(AND(OR(F25&lt;=G17, F25=0, F25="ABS"),OR(H25&lt;=I17, H25=0, H25="ABS"),OR(J25&lt;=K17, J25=0,J25="ABS"))),IF(OR(AND(A25="",B25="",D25="",F25="",H25="",J25=""),AND(A25&lt;&gt;"",B25&lt;&gt;"",D25&lt;&gt;"",F25&lt;&gt;"",H25&lt;&gt;"",J25&lt;&gt;"", AG25="OK")),"","Given Marks or Format is incorrect"),"Given Marks or Format is incorrect")</f>
        <v/>
      </c>
      <c r="W25" s="149"/>
      <c r="X25" s="150"/>
      <c r="Y25" s="109" t="b">
        <f>IF(AND(EXACT(LEFT(B25,3),LEFT(G10,3)),MID(B25,4,1)="-",ISNUMBER(INT(MID(B25,5,1))),ISNUMBER(INT(MID(B25,6,1))),MID(B25,5,2)&lt;&gt;"00",MID(B25,5,2)&lt;&gt;MID(G10,2,2),EXACT(MID(B25,7,4),RIGHT(G10,4)),ISNUMBER(INT(MID(B25,11,1))),ISNUMBER(INT(MID(B25,12,1))),MID(B25,11,2)&lt;&gt;"00",OR(ISNUMBER(INT(MID(B25,11,3))),MID(B25,13,1)=""),OR(AND(ISNUMBER(INT(MID(B25,11,3))),MID(B25,11,1)&lt;&gt;"0",MID(B25,14,1)=""),AND((ISNUMBER(INT(MID(B25,11,2)))),MID(B25,13,1)=""))),"oKK")</f>
        <v>0</v>
      </c>
      <c r="Z25" s="1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1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12" t="b">
        <f>IF(AND( EXACT(LEFT(B25,LEN(G8)), G8),ISNUMBER(INT(MID(B25,(LEN(G8)+1),1))),ISNUMBER(INT(MID(B25,(LEN(G8)+2),1))), MID(B25,(LEN(G8)+1),2)&lt;&gt;"00",OR(ISNUMBER(INT(MID(B25,(LEN(G8)+3),1))),MID(B25,(LEN(G8)+3),1)=""),  OR(AND(ISNUMBER(INT(MID(B25,(LEN(G8)+1),3))),MID(B25,(LEN(G8)+1),1)&lt;&gt;"0", MID(B25,(LEN(G8)+4),1)=""),AND((ISNUMBER(INT(MID(B25,(LEN(G8)+1),2)))),MID(B25,(LEN(G8)+3),1)=""))),"OK")</f>
        <v>0</v>
      </c>
      <c r="AC25" s="1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14" t="b">
        <f>IF(LEFT(B25,1)="K",IF(AND(EXACT(LEFT(B25,3),LEFT(G8,3)),MID(B25,4,1)="-",ISNUMBER(INT(MID(B25,5,1))),ISNUMBER(INT(MID(B25,6,1))),MID(B25,5,2)&lt;&gt;"00", MID(B25,5,2)&lt;&gt;MID(G8,2,2),EXACT(MID(B25,7,2), RIGHT(G8,2)),ISNUMBER(INT(MID(B25,9,1))),ISNUMBER(INT(MID(B25,10,1))),MID(B25,9,2)&lt;&gt;"00",OR(ISNUMBER(INT(MID(B25,9,3))),MID(B25,11,1)=""),OR(AND(ISNUMBER(INT(MID(B25,9,3))),MID(B25,9,1)&lt;&gt;"0",MID(B25,12,1)=""),AND((ISNUMBER(INT(MID(B25,9,2)))),MID(B25,11,1)=""))),"oKK"))</f>
        <v>0</v>
      </c>
      <c r="AE25" s="15"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20" t="b">
        <f t="shared" si="28"/>
        <v>0</v>
      </c>
      <c r="AG25" s="20" t="str">
        <f t="shared" si="1"/>
        <v>S# INCORRECT</v>
      </c>
      <c r="BO25" s="55" t="str">
        <f t="shared" si="2"/>
        <v/>
      </c>
      <c r="BP25" s="55" t="b">
        <f t="shared" si="3"/>
        <v>0</v>
      </c>
      <c r="BQ25" s="55" t="b">
        <f t="shared" si="4"/>
        <v>0</v>
      </c>
      <c r="BR25" s="55" t="b">
        <f t="shared" si="5"/>
        <v>0</v>
      </c>
      <c r="BS25" s="55" t="str">
        <f t="shared" si="6"/>
        <v/>
      </c>
      <c r="BT25" s="55" t="str">
        <f t="shared" si="7"/>
        <v/>
      </c>
      <c r="BU25" s="55" t="str">
        <f t="shared" si="8"/>
        <v/>
      </c>
      <c r="BV25" s="55" t="str">
        <f t="shared" si="9"/>
        <v/>
      </c>
      <c r="BW25" s="60" t="str">
        <f t="shared" si="10"/>
        <v/>
      </c>
      <c r="BX25" s="61" t="str">
        <f t="shared" si="29"/>
        <v>INCORRECT</v>
      </c>
      <c r="BY25" s="55" t="b">
        <f t="shared" si="30"/>
        <v>0</v>
      </c>
      <c r="BZ25" s="62" t="str">
        <f t="shared" si="11"/>
        <v/>
      </c>
      <c r="CA25" s="55" t="b">
        <f t="shared" si="12"/>
        <v>0</v>
      </c>
      <c r="CB25" s="55" t="b">
        <f t="shared" si="13"/>
        <v>0</v>
      </c>
      <c r="CC25" s="55" t="b">
        <f t="shared" si="14"/>
        <v>0</v>
      </c>
      <c r="CD25" s="55" t="b">
        <f t="shared" si="15"/>
        <v>0</v>
      </c>
      <c r="CE25" s="55" t="b">
        <f t="shared" si="16"/>
        <v>0</v>
      </c>
      <c r="CF25" s="55" t="b">
        <f t="shared" si="17"/>
        <v>0</v>
      </c>
      <c r="CG25" s="55" t="str">
        <f t="shared" si="18"/>
        <v/>
      </c>
      <c r="CH25" s="55" t="str">
        <f t="shared" si="19"/>
        <v/>
      </c>
      <c r="CI25" s="55" t="str">
        <f t="shared" si="20"/>
        <v/>
      </c>
      <c r="CJ25" s="55" t="str">
        <f t="shared" si="21"/>
        <v/>
      </c>
      <c r="CK25" s="55" t="str">
        <f t="shared" si="22"/>
        <v/>
      </c>
      <c r="CL25" s="55" t="str">
        <f t="shared" si="23"/>
        <v/>
      </c>
      <c r="CM25" s="62" t="str">
        <f t="shared" si="24"/>
        <v/>
      </c>
      <c r="CN25" s="62" t="str">
        <f t="shared" si="25"/>
        <v/>
      </c>
      <c r="CO25" s="63" t="str">
        <f t="shared" si="26"/>
        <v>NO</v>
      </c>
      <c r="CP25" s="63" t="str">
        <f t="shared" si="27"/>
        <v>NO</v>
      </c>
      <c r="CQ25" s="61" t="str">
        <f t="shared" si="31"/>
        <v>NO</v>
      </c>
      <c r="CR25" s="61" t="str">
        <f t="shared" si="32"/>
        <v>NO</v>
      </c>
      <c r="CS25" s="63" t="str">
        <f t="shared" si="33"/>
        <v>OK</v>
      </c>
      <c r="CT25" s="55" t="b">
        <f t="shared" si="34"/>
        <v>0</v>
      </c>
      <c r="CU25" s="55" t="b">
        <f t="shared" si="35"/>
        <v>0</v>
      </c>
      <c r="CV25" s="55" t="b">
        <f t="shared" si="36"/>
        <v>0</v>
      </c>
      <c r="CW25" s="55" t="b">
        <f t="shared" si="37"/>
        <v>0</v>
      </c>
      <c r="CX25" s="62" t="str">
        <f t="shared" si="38"/>
        <v>SEQUENCE INCORRECT</v>
      </c>
      <c r="CY25" s="64">
        <f>COUNTIF(B21:B24,T(B25))</f>
        <v>4</v>
      </c>
    </row>
    <row r="26" spans="1:103" s="20" customFormat="1" ht="18.95" customHeight="1" thickBot="1">
      <c r="A26" s="51"/>
      <c r="B26" s="157"/>
      <c r="C26" s="158"/>
      <c r="D26" s="157"/>
      <c r="E26" s="158"/>
      <c r="F26" s="157"/>
      <c r="G26" s="158"/>
      <c r="H26" s="157"/>
      <c r="I26" s="158"/>
      <c r="J26" s="157"/>
      <c r="K26" s="158"/>
      <c r="L26" s="151" t="str">
        <f>IF(AND(B26&lt;&gt;"", H26&lt;&gt;"", J26&lt;&gt;"",OR(H26&lt;=I17,H26="ABS"),OR(J26&lt;=K17,J26="ABS")),IF(AND(J26="ABS"),"ABS",IF(SUM(H26:J26)=0,"ZERO",SUM(H26,J26))),"")</f>
        <v/>
      </c>
      <c r="M26" s="151"/>
      <c r="N26" s="152" t="str">
        <f>IF(AND(A26&lt;&gt;"",B26&lt;&gt;"",D26&lt;&gt;"", F26&lt;&gt;"", H26&lt;&gt;"", J26&lt;&gt;"",S26="",R26="OK", V26="",OR(D26&lt;=E17,D26="ABS"),OR(F26&lt;=G17,F26="ABS"),OR(H26&lt;=I17,H26="ABS"),OR(J26&lt;=K17,J26="ABS")),IF(AND(OR(D26=0,D26="ABS"),OR(F26=0,F26="ABS"),OR(L26=0,L26="ABS"),D26="ABS",F26="ABS",L26="ABS"),"ABS",IF(AND(SUM(D26:F26)=0,OR(L26="ZERO",L26="ABS")),"ZERO",IF(L26="ABS",SUM(D26,F26),SUM(D26,F26,H26,J26)))),"")</f>
        <v/>
      </c>
      <c r="O26" s="153"/>
      <c r="P26" s="97" t="str">
        <f>IF(N26="","",IF(O17=250,LOOKUP(N26,{"ABS","ZERO",0,125,137,150,165,187,212},{"FAIL","FAIL","FAIL","C","C+","B","B+","A","A+"}),IF(O17=200,LOOKUP(N26,{"ABS","ZERO",0,100,110,120,132,150,170},{"FAIL","FAIL","FAIL","C","C+","B","B+","A","A+"}),IF(O17=150,LOOKUP(N26,{"ABS","ZERO",0,75,82,90,99,112,127},{"FAIL","FAIL","FAIL","C","C+","B","B+","A","A+"}),IF(O17=100,LOOKUP(N26,{"ABS","ZERO",0,50,55,60,66,75,85},{"FAIL","FAIL","FAIL","C","C+","B","B+","A","A+"}),IF(O17=50,LOOKUP(N26,{"ABS","ZERO",0,25,27,30,33,37,42},{"FAIL","FAIL","FAIL","C","C+","B","B+","A","A+"})))))))</f>
        <v/>
      </c>
      <c r="Q26" s="210"/>
      <c r="R26" s="66" t="str">
        <f t="shared" si="0"/>
        <v/>
      </c>
      <c r="S26" s="169" t="str">
        <f>IF(AND(A26&lt;&gt;"",B26&lt;&gt;""),IF(OR(D26&lt;&gt;"ABS"),IF(OR(AND(D26&lt;ROUNDDOWN((0.7*E17),0),D26&lt;&gt;0),D26&gt;E17,D26=""),"Attendance Marks incorrect",""),""),"")</f>
        <v/>
      </c>
      <c r="T26" s="304"/>
      <c r="U26" s="304"/>
      <c r="V26" s="148" t="str">
        <f>IF(OR(AND(OR(F26&lt;=G17, F26=0, F26="ABS"),OR(H26&lt;=I17, H26=0, H26="ABS"),OR(J26&lt;=K17, J26=0,J26="ABS"))),IF(OR(AND(A26="",B26="",D26="",F26="",H26="",J26=""),AND(A26&lt;&gt;"",B26&lt;&gt;"",D26&lt;&gt;"",F26&lt;&gt;"",H26&lt;&gt;"",J26&lt;&gt;"", AG26="OK")),"","Given Marks or Format is incorrect"),"Given Marks or Format is incorrect")</f>
        <v/>
      </c>
      <c r="W26" s="149"/>
      <c r="X26" s="150"/>
      <c r="Y26" s="109" t="b">
        <f>IF(AND(EXACT(LEFT(B26,3),LEFT(G10,3)),MID(B26,4,1)="-",ISNUMBER(INT(MID(B26,5,1))),ISNUMBER(INT(MID(B26,6,1))),MID(B26,5,2)&lt;&gt;"00",MID(B26,5,2)&lt;&gt;MID(G10,2,2),EXACT(MID(B26,7,4),RIGHT(G10,4)),ISNUMBER(INT(MID(B26,11,1))),ISNUMBER(INT(MID(B26,12,1))),MID(B26,11,2)&lt;&gt;"00",OR(ISNUMBER(INT(MID(B26,11,3))),MID(B26,13,1)=""),OR(AND(ISNUMBER(INT(MID(B26,11,3))),MID(B26,11,1)&lt;&gt;"0",MID(B26,14,1)=""),AND((ISNUMBER(INT(MID(B26,11,2)))),MID(B26,13,1)=""))),"oKK")</f>
        <v>0</v>
      </c>
      <c r="Z26" s="1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1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12" t="b">
        <f>IF(AND( EXACT(LEFT(B26,LEN(G8)), G8),ISNUMBER(INT(MID(B26,(LEN(G8)+1),1))),ISNUMBER(INT(MID(B26,(LEN(G8)+2),1))), MID(B26,(LEN(G8)+1),2)&lt;&gt;"00",OR(ISNUMBER(INT(MID(B26,(LEN(G8)+3),1))),MID(B26,(LEN(G8)+3),1)=""),  OR(AND(ISNUMBER(INT(MID(B26,(LEN(G8)+1),3))),MID(B26,(LEN(G8)+1),1)&lt;&gt;"0", MID(B26,(LEN(G8)+4),1)=""),AND((ISNUMBER(INT(MID(B26,(LEN(G8)+1),2)))),MID(B26,(LEN(G8)+3),1)=""))),"OK")</f>
        <v>0</v>
      </c>
      <c r="AC26" s="1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14" t="b">
        <f>IF(LEFT(B26,1)="K",IF(AND(EXACT(LEFT(B26,3),LEFT(G8,3)),MID(B26,4,1)="-",ISNUMBER(INT(MID(B26,5,1))),ISNUMBER(INT(MID(B26,6,1))),MID(B26,5,2)&lt;&gt;"00", MID(B26,5,2)&lt;&gt;MID(G8,2,2),EXACT(MID(B26,7,2), RIGHT(G8,2)),ISNUMBER(INT(MID(B26,9,1))),ISNUMBER(INT(MID(B26,10,1))),MID(B26,9,2)&lt;&gt;"00",OR(ISNUMBER(INT(MID(B26,9,3))),MID(B26,11,1)=""),OR(AND(ISNUMBER(INT(MID(B26,9,3))),MID(B26,9,1)&lt;&gt;"0",MID(B26,12,1)=""),AND((ISNUMBER(INT(MID(B26,9,2)))),MID(B26,11,1)=""))),"oKK"))</f>
        <v>0</v>
      </c>
      <c r="AE26" s="15"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20" t="b">
        <f t="shared" si="28"/>
        <v>0</v>
      </c>
      <c r="AG26" s="20" t="str">
        <f t="shared" si="1"/>
        <v>S# INCORRECT</v>
      </c>
      <c r="BO26" s="55" t="str">
        <f t="shared" si="2"/>
        <v/>
      </c>
      <c r="BP26" s="55" t="b">
        <f t="shared" si="3"/>
        <v>0</v>
      </c>
      <c r="BQ26" s="55" t="b">
        <f t="shared" si="4"/>
        <v>0</v>
      </c>
      <c r="BR26" s="55" t="b">
        <f t="shared" si="5"/>
        <v>0</v>
      </c>
      <c r="BS26" s="55" t="str">
        <f t="shared" si="6"/>
        <v/>
      </c>
      <c r="BT26" s="55" t="str">
        <f t="shared" si="7"/>
        <v/>
      </c>
      <c r="BU26" s="55" t="str">
        <f t="shared" si="8"/>
        <v/>
      </c>
      <c r="BV26" s="55" t="str">
        <f t="shared" si="9"/>
        <v/>
      </c>
      <c r="BW26" s="60" t="str">
        <f t="shared" si="10"/>
        <v/>
      </c>
      <c r="BX26" s="61" t="str">
        <f t="shared" si="29"/>
        <v>INCORRECT</v>
      </c>
      <c r="BY26" s="55" t="b">
        <f t="shared" si="30"/>
        <v>0</v>
      </c>
      <c r="BZ26" s="62" t="str">
        <f t="shared" si="11"/>
        <v/>
      </c>
      <c r="CA26" s="55" t="b">
        <f t="shared" si="12"/>
        <v>0</v>
      </c>
      <c r="CB26" s="55" t="b">
        <f t="shared" si="13"/>
        <v>0</v>
      </c>
      <c r="CC26" s="55" t="b">
        <f t="shared" si="14"/>
        <v>0</v>
      </c>
      <c r="CD26" s="55" t="b">
        <f t="shared" si="15"/>
        <v>0</v>
      </c>
      <c r="CE26" s="55" t="b">
        <f t="shared" si="16"/>
        <v>0</v>
      </c>
      <c r="CF26" s="55" t="b">
        <f t="shared" si="17"/>
        <v>0</v>
      </c>
      <c r="CG26" s="55" t="str">
        <f t="shared" si="18"/>
        <v/>
      </c>
      <c r="CH26" s="55" t="str">
        <f t="shared" si="19"/>
        <v/>
      </c>
      <c r="CI26" s="55" t="str">
        <f t="shared" si="20"/>
        <v/>
      </c>
      <c r="CJ26" s="55" t="str">
        <f t="shared" si="21"/>
        <v/>
      </c>
      <c r="CK26" s="55" t="str">
        <f t="shared" si="22"/>
        <v/>
      </c>
      <c r="CL26" s="55" t="str">
        <f t="shared" si="23"/>
        <v/>
      </c>
      <c r="CM26" s="62" t="str">
        <f t="shared" si="24"/>
        <v/>
      </c>
      <c r="CN26" s="62" t="str">
        <f t="shared" si="25"/>
        <v/>
      </c>
      <c r="CO26" s="63" t="str">
        <f t="shared" si="26"/>
        <v>NO</v>
      </c>
      <c r="CP26" s="63" t="str">
        <f t="shared" si="27"/>
        <v>NO</v>
      </c>
      <c r="CQ26" s="61" t="str">
        <f t="shared" si="31"/>
        <v>NO</v>
      </c>
      <c r="CR26" s="61" t="str">
        <f t="shared" si="32"/>
        <v>NO</v>
      </c>
      <c r="CS26" s="63" t="str">
        <f t="shared" si="33"/>
        <v>OK</v>
      </c>
      <c r="CT26" s="55" t="b">
        <f t="shared" si="34"/>
        <v>0</v>
      </c>
      <c r="CU26" s="55" t="b">
        <f t="shared" si="35"/>
        <v>0</v>
      </c>
      <c r="CV26" s="55" t="b">
        <f t="shared" si="36"/>
        <v>0</v>
      </c>
      <c r="CW26" s="55" t="b">
        <f t="shared" si="37"/>
        <v>0</v>
      </c>
      <c r="CX26" s="62" t="str">
        <f t="shared" si="38"/>
        <v>SEQUENCE INCORRECT</v>
      </c>
      <c r="CY26" s="64">
        <f>COUNTIF(B21:B25,T(B26))</f>
        <v>5</v>
      </c>
    </row>
    <row r="27" spans="1:103" s="20" customFormat="1" ht="18.95" customHeight="1" thickBot="1">
      <c r="A27" s="51"/>
      <c r="B27" s="157"/>
      <c r="C27" s="158"/>
      <c r="D27" s="157"/>
      <c r="E27" s="158"/>
      <c r="F27" s="157"/>
      <c r="G27" s="158"/>
      <c r="H27" s="157"/>
      <c r="I27" s="158"/>
      <c r="J27" s="157"/>
      <c r="K27" s="158"/>
      <c r="L27" s="151" t="str">
        <f>IF(AND(B27&lt;&gt;"", H27&lt;&gt;"", J27&lt;&gt;"",OR(H27&lt;=I17,H27="ABS"),OR(J27&lt;=K17,J27="ABS")),IF(AND(J27="ABS"),"ABS",IF(SUM(H27:J27)=0,"ZERO",SUM(H27,J27))),"")</f>
        <v/>
      </c>
      <c r="M27" s="151"/>
      <c r="N27" s="152" t="str">
        <f>IF(AND(A27&lt;&gt;"",B27&lt;&gt;"",D27&lt;&gt;"", F27&lt;&gt;"", H27&lt;&gt;"", J27&lt;&gt;"",S27="",R27="OK",V27="",OR(D27&lt;=E17,D27="ABS"),OR(F27&lt;=G17,F27="ABS"),OR(H27&lt;=I17,H27="ABS"),OR(J27&lt;=K17,J27="ABS")),IF(AND(OR(D27=0,D27="ABS"),OR(F27=0,F27="ABS"),OR(L27=0,L27="ABS"),D27="ABS",F27="ABS",L27="ABS"),"ABS",IF(AND(SUM(D27:F27)=0,OR(L27="ZERO",L27="ABS")),"ZERO",IF(L27="ABS",SUM(D27,F27),SUM(D27,F27,H27,J27)))),"")</f>
        <v/>
      </c>
      <c r="O27" s="153"/>
      <c r="P27" s="97" t="str">
        <f>IF(N27="","",IF(O17=250,LOOKUP(N27,{"ABS","ZERO",0,125,137,150,165,187,212},{"FAIL","FAIL","FAIL","C","C+","B","B+","A","A+"}),IF(O17=200,LOOKUP(N27,{"ABS","ZERO",0,100,110,120,132,150,170},{"FAIL","FAIL","FAIL","C","C+","B","B+","A","A+"}),IF(O17=150,LOOKUP(N27,{"ABS","ZERO",0,75,82,90,99,112,127},{"FAIL","FAIL","FAIL","C","C+","B","B+","A","A+"}),IF(O17=100,LOOKUP(N27,{"ABS","ZERO",0,50,55,60,66,75,85},{"FAIL","FAIL","FAIL","C","C+","B","B+","A","A+"}),IF(O17=50,LOOKUP(N27,{"ABS","ZERO",0,25,27,30,33,37,42},{"FAIL","FAIL","FAIL","C","C+","B","B+","A","A+"})))))))</f>
        <v/>
      </c>
      <c r="Q27" s="210"/>
      <c r="R27" s="66" t="str">
        <f t="shared" si="0"/>
        <v/>
      </c>
      <c r="S27" s="169" t="str">
        <f>IF(AND(A27&lt;&gt;"",B27&lt;&gt;""),IF(OR(D27&lt;&gt;"ABS"),IF(OR(AND(D27&lt;ROUNDDOWN((0.7*E17),0),D27&lt;&gt;0),D27&gt;E17,D27=""),"Attendance Marks incorrect",""),""),"")</f>
        <v/>
      </c>
      <c r="T27" s="304"/>
      <c r="U27" s="304"/>
      <c r="V27" s="148" t="str">
        <f>IF(OR(AND(OR(F27&lt;=G17, F27=0, F27="ABS"),OR(H27&lt;=I17, H27=0, H27="ABS"),OR(J27&lt;=K17, J27=0,J27="ABS"))),IF(OR(AND(A27="",B27="", D27="",F27="",H27="",J27=""),AND(A27&lt;&gt;"",B27&lt;&gt;"",D27&lt;&gt;"",F27&lt;&gt;"",H27&lt;&gt;"",J27&lt;&gt;"", AG27="OK")),"","Given Marks or Format is incorrect"),"Given Marks or Format is incorrect")</f>
        <v/>
      </c>
      <c r="W27" s="149"/>
      <c r="X27" s="150"/>
      <c r="Y27" s="109" t="b">
        <f>IF(AND(EXACT(LEFT(B27,3),LEFT(G10,3)),MID(B27,4,1)="-",ISNUMBER(INT(MID(B27,5,1))),ISNUMBER(INT(MID(B27,6,1))),MID(B27,5,2)&lt;&gt;"00",MID(B27,5,2)&lt;&gt;MID(G10,2,2),EXACT(MID(B27,7,4),RIGHT(G10,4)),ISNUMBER(INT(MID(B27,11,1))),ISNUMBER(INT(MID(B27,12,1))),MID(B27,11,2)&lt;&gt;"00",OR(ISNUMBER(INT(MID(B27,11,3))),MID(B27,13,1)=""),OR(AND(ISNUMBER(INT(MID(B27,11,3))),MID(B27,11,1)&lt;&gt;"0",MID(B27,14,1)=""),AND((ISNUMBER(INT(MID(B27,11,2)))),MID(B27,13,1)=""))),"oKK")</f>
        <v>0</v>
      </c>
      <c r="Z27" s="1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1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12" t="b">
        <f>IF(AND( EXACT(LEFT(B27,LEN(G8)), G8),ISNUMBER(INT(MID(B27,(LEN(G8)+1),1))),ISNUMBER(INT(MID(B27,(LEN(G8)+2),1))), MID(B27,(LEN(G8)+1),2)&lt;&gt;"00",OR(ISNUMBER(INT(MID(B27,(LEN(G8)+3),1))),MID(B27,(LEN(G8)+3),1)=""),  OR(AND(ISNUMBER(INT(MID(B27,(LEN(G8)+1),3))),MID(B27,(LEN(G8)+1),1)&lt;&gt;"0", MID(B27,(LEN(G8)+4),1)=""),AND((ISNUMBER(INT(MID(B27,(LEN(G8)+1),2)))),MID(B27,(LEN(G8)+3),1)=""))),"OK")</f>
        <v>0</v>
      </c>
      <c r="AC27" s="1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14" t="b">
        <f>IF(LEFT(B27,1)="K",IF(AND(EXACT(LEFT(B27,3),LEFT(G8,3)),MID(B27,4,1)="-",ISNUMBER(INT(MID(B27,5,1))),ISNUMBER(INT(MID(B27,6,1))),MID(B27,5,2)&lt;&gt;"00", MID(B27,5,2)&lt;&gt;MID(G8,2,2),EXACT(MID(B27,7,2), RIGHT(G8,2)),ISNUMBER(INT(MID(B27,9,1))),ISNUMBER(INT(MID(B27,10,1))),MID(B27,9,2)&lt;&gt;"00",OR(ISNUMBER(INT(MID(B27,9,3))),MID(B27,11,1)=""),OR(AND(ISNUMBER(INT(MID(B27,9,3))),MID(B27,9,1)&lt;&gt;"0",MID(B27,12,1)=""),AND((ISNUMBER(INT(MID(B27,9,2)))),MID(B27,11,1)=""))),"oKK"))</f>
        <v>0</v>
      </c>
      <c r="AE27" s="15"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20" t="b">
        <f t="shared" si="28"/>
        <v>0</v>
      </c>
      <c r="AG27" s="20" t="str">
        <f t="shared" si="1"/>
        <v>S# INCORRECT</v>
      </c>
      <c r="BO27" s="55" t="str">
        <f t="shared" si="2"/>
        <v/>
      </c>
      <c r="BP27" s="55" t="b">
        <f t="shared" si="3"/>
        <v>0</v>
      </c>
      <c r="BQ27" s="55" t="b">
        <f t="shared" si="4"/>
        <v>0</v>
      </c>
      <c r="BR27" s="55" t="b">
        <f t="shared" si="5"/>
        <v>0</v>
      </c>
      <c r="BS27" s="55" t="str">
        <f t="shared" si="6"/>
        <v/>
      </c>
      <c r="BT27" s="55" t="str">
        <f t="shared" si="7"/>
        <v/>
      </c>
      <c r="BU27" s="55" t="str">
        <f t="shared" si="8"/>
        <v/>
      </c>
      <c r="BV27" s="55" t="str">
        <f t="shared" si="9"/>
        <v/>
      </c>
      <c r="BW27" s="60" t="str">
        <f t="shared" si="10"/>
        <v/>
      </c>
      <c r="BX27" s="61" t="str">
        <f t="shared" si="29"/>
        <v>INCORRECT</v>
      </c>
      <c r="BY27" s="55" t="b">
        <f t="shared" si="30"/>
        <v>0</v>
      </c>
      <c r="BZ27" s="62" t="str">
        <f t="shared" si="11"/>
        <v/>
      </c>
      <c r="CA27" s="55" t="b">
        <f t="shared" si="12"/>
        <v>0</v>
      </c>
      <c r="CB27" s="55" t="b">
        <f t="shared" si="13"/>
        <v>0</v>
      </c>
      <c r="CC27" s="55" t="b">
        <f t="shared" si="14"/>
        <v>0</v>
      </c>
      <c r="CD27" s="55" t="b">
        <f t="shared" si="15"/>
        <v>0</v>
      </c>
      <c r="CE27" s="55" t="b">
        <f t="shared" si="16"/>
        <v>0</v>
      </c>
      <c r="CF27" s="55" t="b">
        <f t="shared" si="17"/>
        <v>0</v>
      </c>
      <c r="CG27" s="55" t="str">
        <f t="shared" si="18"/>
        <v/>
      </c>
      <c r="CH27" s="55" t="str">
        <f t="shared" si="19"/>
        <v/>
      </c>
      <c r="CI27" s="55" t="str">
        <f t="shared" si="20"/>
        <v/>
      </c>
      <c r="CJ27" s="55" t="str">
        <f t="shared" si="21"/>
        <v/>
      </c>
      <c r="CK27" s="55" t="str">
        <f t="shared" si="22"/>
        <v/>
      </c>
      <c r="CL27" s="55" t="str">
        <f t="shared" si="23"/>
        <v/>
      </c>
      <c r="CM27" s="62" t="str">
        <f t="shared" si="24"/>
        <v/>
      </c>
      <c r="CN27" s="62" t="str">
        <f t="shared" si="25"/>
        <v/>
      </c>
      <c r="CO27" s="63" t="str">
        <f t="shared" si="26"/>
        <v>NO</v>
      </c>
      <c r="CP27" s="63" t="str">
        <f t="shared" si="27"/>
        <v>NO</v>
      </c>
      <c r="CQ27" s="61" t="str">
        <f t="shared" si="31"/>
        <v>NO</v>
      </c>
      <c r="CR27" s="61" t="str">
        <f t="shared" si="32"/>
        <v>NO</v>
      </c>
      <c r="CS27" s="63" t="str">
        <f t="shared" si="33"/>
        <v>OK</v>
      </c>
      <c r="CT27" s="55" t="b">
        <f t="shared" si="34"/>
        <v>0</v>
      </c>
      <c r="CU27" s="55" t="b">
        <f t="shared" si="35"/>
        <v>0</v>
      </c>
      <c r="CV27" s="55" t="b">
        <f t="shared" si="36"/>
        <v>0</v>
      </c>
      <c r="CW27" s="55" t="b">
        <f t="shared" si="37"/>
        <v>0</v>
      </c>
      <c r="CX27" s="62" t="str">
        <f t="shared" si="38"/>
        <v>SEQUENCE INCORRECT</v>
      </c>
      <c r="CY27" s="64">
        <f>COUNTIF(B21:B26,T(B27))</f>
        <v>6</v>
      </c>
    </row>
    <row r="28" spans="1:103" s="20" customFormat="1" ht="18.95" customHeight="1" thickBot="1">
      <c r="A28" s="51"/>
      <c r="B28" s="157"/>
      <c r="C28" s="158"/>
      <c r="D28" s="157"/>
      <c r="E28" s="158"/>
      <c r="F28" s="157"/>
      <c r="G28" s="158"/>
      <c r="H28" s="157"/>
      <c r="I28" s="158"/>
      <c r="J28" s="157"/>
      <c r="K28" s="158"/>
      <c r="L28" s="151" t="str">
        <f>IF(AND(B28&lt;&gt;"", H28&lt;&gt;"", J28&lt;&gt;"",OR(H28&lt;=I17,H28="ABS"),OR(J28&lt;=K17,J28="ABS")),IF(AND(J28="ABS"),"ABS",IF(SUM(H28:J28)=0,"ZERO",SUM(H28,J28))),"")</f>
        <v/>
      </c>
      <c r="M28" s="151"/>
      <c r="N28" s="152" t="str">
        <f>IF(AND(A28&lt;&gt;"",B28&lt;&gt;"",D28&lt;&gt;"", F28&lt;&gt;"", H28&lt;&gt;"", J28&lt;&gt;"",S28="",R28="OK",V28="",OR(D28&lt;=E17,D28="ABS"),OR(F28&lt;=G17,F28="ABS"),OR(H28&lt;=I17,H28="ABS"),OR(J28&lt;=K17,J28="ABS")),IF(AND(OR(D28=0,D28="ABS"),OR(F28=0,F28="ABS"),OR(L28=0,L28="ABS"),D28="ABS",F28="ABS",L28="ABS"),"ABS",IF(AND(SUM(D28:F28)=0,OR(L28="ZERO",L28="ABS")),"ZERO",IF(L28="ABS",SUM(D28,F28),SUM(D28,F28,H28,J28)))),"")</f>
        <v/>
      </c>
      <c r="O28" s="153"/>
      <c r="P28" s="97" t="str">
        <f>IF(N28="","",IF(O17=250,LOOKUP(N28,{"ABS","ZERO",0,125,137,150,165,187,212},{"FAIL","FAIL","FAIL","C","C+","B","B+","A","A+"}),IF(O17=200,LOOKUP(N28,{"ABS","ZERO",0,100,110,120,132,150,170},{"FAIL","FAIL","FAIL","C","C+","B","B+","A","A+"}),IF(O17=150,LOOKUP(N28,{"ABS","ZERO",0,75,82,90,99,112,127},{"FAIL","FAIL","FAIL","C","C+","B","B+","A","A+"}),IF(O17=100,LOOKUP(N28,{"ABS","ZERO",0,50,55,60,66,75,85},{"FAIL","FAIL","FAIL","C","C+","B","B+","A","A+"}),IF(O17=50,LOOKUP(N28,{"ABS","ZERO",0,25,27,30,33,37,42},{"FAIL","FAIL","FAIL","C","C+","B","B+","A","A+"})))))))</f>
        <v/>
      </c>
      <c r="Q28" s="210"/>
      <c r="R28" s="66" t="str">
        <f t="shared" si="0"/>
        <v/>
      </c>
      <c r="S28" s="169" t="str">
        <f>IF(AND(A28&lt;&gt;"",B28&lt;&gt;""),IF(OR(D28&lt;&gt;"ABS"),IF(OR(AND(D28&lt;ROUNDDOWN((0.7*E17),0),D28&lt;&gt;0),D28&gt;E17,D28=""),"Attendance Marks incorrect",""),""),"")</f>
        <v/>
      </c>
      <c r="T28" s="304"/>
      <c r="U28" s="304"/>
      <c r="V28" s="148" t="str">
        <f>IF(OR(AND(OR(F28&lt;=G17, F28=0, F28="ABS"),OR(H28&lt;=I17, H28=0, H28="ABS"),OR(J28&lt;=K17, J28=0,J28="ABS"))),IF(OR(AND(A28="",B28="",D28="",F28="",H28="",J28=""),AND(A28&lt;&gt;"",B28&lt;&gt;"",D28&lt;&gt;"",F28&lt;&gt;"",H28&lt;&gt;"",J28&lt;&gt;"", AG28="OK")),"","Given Marks or Format is incorrect"),"Given Marks or Format is incorrect")</f>
        <v/>
      </c>
      <c r="W28" s="149"/>
      <c r="X28" s="150"/>
      <c r="Y28" s="109" t="b">
        <f>IF(AND(EXACT(LEFT(B28,3),LEFT(G10,3)),MID(B28,4,1)="-",ISNUMBER(INT(MID(B28,5,1))),ISNUMBER(INT(MID(B28,6,1))),MID(B28,5,2)&lt;&gt;"00",MID(B28,5,2)&lt;&gt;MID(G10,2,2),EXACT(MID(B28,7,4),RIGHT(G10,4)),ISNUMBER(INT(MID(B28,11,1))),ISNUMBER(INT(MID(B28,12,1))),MID(B28,11,2)&lt;&gt;"00",OR(ISNUMBER(INT(MID(B28,11,3))),MID(B28,13,1)=""),OR(AND(ISNUMBER(INT(MID(B28,11,3))),MID(B28,11,1)&lt;&gt;"0",MID(B28,14,1)=""),AND((ISNUMBER(INT(MID(B28,11,2)))),MID(B28,13,1)=""))),"oKK")</f>
        <v>0</v>
      </c>
      <c r="Z28" s="1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1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12" t="b">
        <f>IF(AND( EXACT(LEFT(B28,LEN(G8)), G8),ISNUMBER(INT(MID(B28,(LEN(G8)+1),1))),ISNUMBER(INT(MID(B28,(LEN(G8)+2),1))), MID(B28,(LEN(G8)+1),2)&lt;&gt;"00",OR(ISNUMBER(INT(MID(B28,(LEN(G8)+3),1))),MID(B28,(LEN(G8)+3),1)=""),  OR(AND(ISNUMBER(INT(MID(B28,(LEN(G8)+1),3))),MID(B28,(LEN(G8)+1),1)&lt;&gt;"0", MID(B28,(LEN(G8)+4),1)=""),AND((ISNUMBER(INT(MID(B28,(LEN(G8)+1),2)))),MID(B28,(LEN(G8)+3),1)=""))),"OK")</f>
        <v>0</v>
      </c>
      <c r="AC28" s="1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14" t="b">
        <f>IF(LEFT(B28,1)="K",IF(AND(EXACT(LEFT(B28,3),LEFT(G8,3)),MID(B28,4,1)="-",ISNUMBER(INT(MID(B28,5,1))),ISNUMBER(INT(MID(B28,6,1))),MID(B28,5,2)&lt;&gt;"00", MID(B28,5,2)&lt;&gt;MID(G8,2,2),EXACT(MID(B28,7,2), RIGHT(G8,2)),ISNUMBER(INT(MID(B28,9,1))),ISNUMBER(INT(MID(B28,10,1))),MID(B28,9,2)&lt;&gt;"00",OR(ISNUMBER(INT(MID(B28,9,3))),MID(B28,11,1)=""),OR(AND(ISNUMBER(INT(MID(B28,9,3))),MID(B28,9,1)&lt;&gt;"0",MID(B28,12,1)=""),AND((ISNUMBER(INT(MID(B28,9,2)))),MID(B28,11,1)=""))),"oKK"))</f>
        <v>0</v>
      </c>
      <c r="AE28" s="15"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20" t="b">
        <f t="shared" si="28"/>
        <v>0</v>
      </c>
      <c r="AG28" s="20" t="str">
        <f t="shared" si="1"/>
        <v>S# INCORRECT</v>
      </c>
      <c r="BO28" s="55" t="str">
        <f t="shared" si="2"/>
        <v/>
      </c>
      <c r="BP28" s="55" t="b">
        <f t="shared" si="3"/>
        <v>0</v>
      </c>
      <c r="BQ28" s="55" t="b">
        <f t="shared" si="4"/>
        <v>0</v>
      </c>
      <c r="BR28" s="55" t="b">
        <f t="shared" si="5"/>
        <v>0</v>
      </c>
      <c r="BS28" s="55" t="str">
        <f t="shared" si="6"/>
        <v/>
      </c>
      <c r="BT28" s="55" t="str">
        <f t="shared" si="7"/>
        <v/>
      </c>
      <c r="BU28" s="55" t="str">
        <f t="shared" si="8"/>
        <v/>
      </c>
      <c r="BV28" s="55" t="str">
        <f t="shared" si="9"/>
        <v/>
      </c>
      <c r="BW28" s="60" t="str">
        <f t="shared" si="10"/>
        <v/>
      </c>
      <c r="BX28" s="61" t="str">
        <f t="shared" si="29"/>
        <v>INCORRECT</v>
      </c>
      <c r="BY28" s="55" t="b">
        <f t="shared" si="30"/>
        <v>0</v>
      </c>
      <c r="BZ28" s="62" t="str">
        <f t="shared" si="11"/>
        <v/>
      </c>
      <c r="CA28" s="55" t="b">
        <f t="shared" si="12"/>
        <v>0</v>
      </c>
      <c r="CB28" s="55" t="b">
        <f t="shared" si="13"/>
        <v>0</v>
      </c>
      <c r="CC28" s="55" t="b">
        <f t="shared" si="14"/>
        <v>0</v>
      </c>
      <c r="CD28" s="55" t="b">
        <f t="shared" si="15"/>
        <v>0</v>
      </c>
      <c r="CE28" s="55" t="b">
        <f t="shared" si="16"/>
        <v>0</v>
      </c>
      <c r="CF28" s="55" t="b">
        <f t="shared" si="17"/>
        <v>0</v>
      </c>
      <c r="CG28" s="55" t="str">
        <f t="shared" si="18"/>
        <v/>
      </c>
      <c r="CH28" s="55" t="str">
        <f t="shared" si="19"/>
        <v/>
      </c>
      <c r="CI28" s="55" t="str">
        <f t="shared" si="20"/>
        <v/>
      </c>
      <c r="CJ28" s="55" t="str">
        <f t="shared" si="21"/>
        <v/>
      </c>
      <c r="CK28" s="55" t="str">
        <f t="shared" si="22"/>
        <v/>
      </c>
      <c r="CL28" s="55" t="str">
        <f t="shared" si="23"/>
        <v/>
      </c>
      <c r="CM28" s="62" t="str">
        <f t="shared" si="24"/>
        <v/>
      </c>
      <c r="CN28" s="62" t="str">
        <f t="shared" si="25"/>
        <v/>
      </c>
      <c r="CO28" s="63" t="str">
        <f t="shared" si="26"/>
        <v>NO</v>
      </c>
      <c r="CP28" s="63" t="str">
        <f t="shared" si="27"/>
        <v>NO</v>
      </c>
      <c r="CQ28" s="61" t="str">
        <f t="shared" si="31"/>
        <v>NO</v>
      </c>
      <c r="CR28" s="61" t="str">
        <f t="shared" si="32"/>
        <v>NO</v>
      </c>
      <c r="CS28" s="63" t="str">
        <f t="shared" si="33"/>
        <v>OK</v>
      </c>
      <c r="CT28" s="55" t="b">
        <f t="shared" si="34"/>
        <v>0</v>
      </c>
      <c r="CU28" s="55" t="b">
        <f t="shared" si="35"/>
        <v>0</v>
      </c>
      <c r="CV28" s="55" t="b">
        <f t="shared" si="36"/>
        <v>0</v>
      </c>
      <c r="CW28" s="55" t="b">
        <f t="shared" si="37"/>
        <v>0</v>
      </c>
      <c r="CX28" s="62" t="str">
        <f t="shared" si="38"/>
        <v>SEQUENCE INCORRECT</v>
      </c>
      <c r="CY28" s="64">
        <f>COUNTIF(B21:B27,T(B28))</f>
        <v>7</v>
      </c>
    </row>
    <row r="29" spans="1:103" s="20" customFormat="1" ht="18.95" customHeight="1" thickBot="1">
      <c r="A29" s="51"/>
      <c r="B29" s="157"/>
      <c r="C29" s="158"/>
      <c r="D29" s="157"/>
      <c r="E29" s="158"/>
      <c r="F29" s="157"/>
      <c r="G29" s="158"/>
      <c r="H29" s="157"/>
      <c r="I29" s="158"/>
      <c r="J29" s="157"/>
      <c r="K29" s="158"/>
      <c r="L29" s="151" t="str">
        <f>IF(AND(B29&lt;&gt;"", H29&lt;&gt;"", J29&lt;&gt;"",OR(H29&lt;=I17,H29="ABS"),OR(J29&lt;=K17,J29="ABS")),IF(AND(J29="ABS"),"ABS",IF(SUM(H29:J29)=0,"ZERO",SUM(H29,J29))),"")</f>
        <v/>
      </c>
      <c r="M29" s="151"/>
      <c r="N29" s="152" t="str">
        <f>IF(AND(A29&lt;&gt;"",B29&lt;&gt;"",D29&lt;&gt;"", F29&lt;&gt;"", H29&lt;&gt;"", J29&lt;&gt;"",S29="",R29="OK",V29="",OR(D29&lt;=E17,D29="ABS"),OR(F29&lt;=G17,F29="ABS"),OR(H29&lt;=I17,H29="ABS"),OR(J29&lt;=K17,J29="ABS")),IF(AND(OR(D29=0,D29="ABS"),OR(F29=0,F29="ABS"),OR(L29=0,L29="ABS"),D29="ABS",F29="ABS",L29="ABS"),"ABS",IF(AND(SUM(D29:F29)=0,OR(L29="ZERO",L29="ABS")),"ZERO",IF(L29="ABS",SUM(D29,F29),SUM(D29,F29,H29,J29)))),"")</f>
        <v/>
      </c>
      <c r="O29" s="153"/>
      <c r="P29" s="97" t="str">
        <f>IF(N29="","",IF(O17=250,LOOKUP(N29,{"ABS","ZERO",0,125,137,150,165,187,212},{"FAIL","FAIL","FAIL","C","C+","B","B+","A","A+"}),IF(O17=200,LOOKUP(N29,{"ABS","ZERO",0,100,110,120,132,150,170},{"FAIL","FAIL","FAIL","C","C+","B","B+","A","A+"}),IF(O17=150,LOOKUP(N29,{"ABS","ZERO",0,75,82,90,99,112,127},{"FAIL","FAIL","FAIL","C","C+","B","B+","A","A+"}),IF(O17=100,LOOKUP(N29,{"ABS","ZERO",0,50,55,60,66,75,85},{"FAIL","FAIL","FAIL","C","C+","B","B+","A","A+"}),IF(O17=50,LOOKUP(N29,{"ABS","ZERO",0,25,27,30,33,37,42},{"FAIL","FAIL","FAIL","C","C+","B","B+","A","A+"})))))))</f>
        <v/>
      </c>
      <c r="Q29" s="210"/>
      <c r="R29" s="66" t="str">
        <f t="shared" si="0"/>
        <v/>
      </c>
      <c r="S29" s="169" t="str">
        <f>IF(AND(A29&lt;&gt;"",B29&lt;&gt;""),IF(OR(D29&lt;&gt;"ABS"),IF(OR(AND(D29&lt;ROUNDDOWN((0.7*E17),0),D29&lt;&gt;0),D29&gt;E17,D29=""),"Attendance Marks incorrect",""),""),"")</f>
        <v/>
      </c>
      <c r="T29" s="304"/>
      <c r="U29" s="304"/>
      <c r="V29" s="148" t="str">
        <f>IF(OR(AND(OR(F29&lt;=G17, F29=0, F29="ABS"),OR(H29&lt;=I17, H29=0, H29="ABS"),OR(J29&lt;=K17, J29=0,J29="ABS"))),IF(OR(AND(A29="",B29="",D29="",F29="",H29="",J29=""),AND(A29&lt;&gt;"",B29&lt;&gt;"",D29&lt;&gt;"",F29&lt;&gt;"",H29&lt;&gt;"",J29&lt;&gt;"", AG29="OK")),"","Given Marks or Format is incorrect"),"Given Marks or Format is incorrect")</f>
        <v/>
      </c>
      <c r="W29" s="149"/>
      <c r="X29" s="150"/>
      <c r="Y29" s="109" t="b">
        <f>IF(AND(EXACT(LEFT(B29,3),LEFT(G10,3)),MID(B29,4,1)="-",ISNUMBER(INT(MID(B29,5,1))),ISNUMBER(INT(MID(B29,6,1))),MID(B29,5,2)&lt;&gt;"00",MID(B29,5,2)&lt;&gt;MID(G10,2,2),EXACT(MID(B29,7,4),RIGHT(G10,4)),ISNUMBER(INT(MID(B29,11,1))),ISNUMBER(INT(MID(B29,12,1))),MID(B29,11,2)&lt;&gt;"00",OR(ISNUMBER(INT(MID(B29,11,3))),MID(B29,13,1)=""),OR(AND(ISNUMBER(INT(MID(B29,11,3))),MID(B29,11,1)&lt;&gt;"0",MID(B29,14,1)=""),AND((ISNUMBER(INT(MID(B29,11,2)))),MID(B29,13,1)=""))),"oKK")</f>
        <v>0</v>
      </c>
      <c r="Z29" s="1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1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12" t="b">
        <f>IF(AND( EXACT(LEFT(B29,LEN(G8)), G8),ISNUMBER(INT(MID(B29,(LEN(G8)+1),1))),ISNUMBER(INT(MID(B29,(LEN(G8)+2),1))), MID(B29,(LEN(G8)+1),2)&lt;&gt;"00",OR(ISNUMBER(INT(MID(B29,(LEN(G8)+3),1))),MID(B29,(LEN(G8)+3),1)=""),  OR(AND(ISNUMBER(INT(MID(B29,(LEN(G8)+1),3))),MID(B29,(LEN(G8)+1),1)&lt;&gt;"0", MID(B29,(LEN(G8)+4),1)=""),AND((ISNUMBER(INT(MID(B29,(LEN(G8)+1),2)))),MID(B29,(LEN(G8)+3),1)=""))),"OK")</f>
        <v>0</v>
      </c>
      <c r="AC29" s="1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14" t="b">
        <f>IF(LEFT(B29,1)="K",IF(AND(EXACT(LEFT(B29,3),LEFT(G8,3)),MID(B29,4,1)="-",ISNUMBER(INT(MID(B29,5,1))),ISNUMBER(INT(MID(B29,6,1))),MID(B29,5,2)&lt;&gt;"00", MID(B29,5,2)&lt;&gt;MID(G8,2,2),EXACT(MID(B29,7,2), RIGHT(G8,2)),ISNUMBER(INT(MID(B29,9,1))),ISNUMBER(INT(MID(B29,10,1))),MID(B29,9,2)&lt;&gt;"00",OR(ISNUMBER(INT(MID(B29,9,3))),MID(B29,11,1)=""),OR(AND(ISNUMBER(INT(MID(B29,9,3))),MID(B29,9,1)&lt;&gt;"0",MID(B29,12,1)=""),AND((ISNUMBER(INT(MID(B29,9,2)))),MID(B29,11,1)=""))),"oKK"))</f>
        <v>0</v>
      </c>
      <c r="AE29" s="15"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20" t="b">
        <f t="shared" si="28"/>
        <v>0</v>
      </c>
      <c r="AG29" s="20" t="str">
        <f t="shared" si="1"/>
        <v>S# INCORRECT</v>
      </c>
      <c r="BO29" s="55" t="str">
        <f t="shared" si="2"/>
        <v/>
      </c>
      <c r="BP29" s="55" t="b">
        <f t="shared" si="3"/>
        <v>0</v>
      </c>
      <c r="BQ29" s="55" t="b">
        <f t="shared" si="4"/>
        <v>0</v>
      </c>
      <c r="BR29" s="55" t="b">
        <f t="shared" si="5"/>
        <v>0</v>
      </c>
      <c r="BS29" s="55" t="str">
        <f t="shared" si="6"/>
        <v/>
      </c>
      <c r="BT29" s="55" t="str">
        <f t="shared" si="7"/>
        <v/>
      </c>
      <c r="BU29" s="55" t="str">
        <f t="shared" si="8"/>
        <v/>
      </c>
      <c r="BV29" s="55" t="str">
        <f t="shared" si="9"/>
        <v/>
      </c>
      <c r="BW29" s="60" t="str">
        <f t="shared" si="10"/>
        <v/>
      </c>
      <c r="BX29" s="61" t="str">
        <f t="shared" si="29"/>
        <v>INCORRECT</v>
      </c>
      <c r="BY29" s="55" t="b">
        <f t="shared" si="30"/>
        <v>0</v>
      </c>
      <c r="BZ29" s="62" t="str">
        <f t="shared" si="11"/>
        <v/>
      </c>
      <c r="CA29" s="55" t="b">
        <f t="shared" si="12"/>
        <v>0</v>
      </c>
      <c r="CB29" s="55" t="b">
        <f t="shared" si="13"/>
        <v>0</v>
      </c>
      <c r="CC29" s="55" t="b">
        <f t="shared" si="14"/>
        <v>0</v>
      </c>
      <c r="CD29" s="55" t="b">
        <f t="shared" si="15"/>
        <v>0</v>
      </c>
      <c r="CE29" s="55" t="b">
        <f t="shared" si="16"/>
        <v>0</v>
      </c>
      <c r="CF29" s="55" t="b">
        <f t="shared" si="17"/>
        <v>0</v>
      </c>
      <c r="CG29" s="55" t="str">
        <f t="shared" si="18"/>
        <v/>
      </c>
      <c r="CH29" s="55" t="str">
        <f t="shared" si="19"/>
        <v/>
      </c>
      <c r="CI29" s="55" t="str">
        <f t="shared" si="20"/>
        <v/>
      </c>
      <c r="CJ29" s="55" t="str">
        <f t="shared" si="21"/>
        <v/>
      </c>
      <c r="CK29" s="55" t="str">
        <f t="shared" si="22"/>
        <v/>
      </c>
      <c r="CL29" s="55" t="str">
        <f t="shared" si="23"/>
        <v/>
      </c>
      <c r="CM29" s="62" t="str">
        <f t="shared" si="24"/>
        <v/>
      </c>
      <c r="CN29" s="62" t="str">
        <f t="shared" si="25"/>
        <v/>
      </c>
      <c r="CO29" s="63" t="str">
        <f t="shared" si="26"/>
        <v>NO</v>
      </c>
      <c r="CP29" s="63" t="str">
        <f t="shared" si="27"/>
        <v>NO</v>
      </c>
      <c r="CQ29" s="61" t="str">
        <f t="shared" si="31"/>
        <v>NO</v>
      </c>
      <c r="CR29" s="61" t="str">
        <f t="shared" si="32"/>
        <v>NO</v>
      </c>
      <c r="CS29" s="63" t="str">
        <f t="shared" si="33"/>
        <v>OK</v>
      </c>
      <c r="CT29" s="55" t="b">
        <f t="shared" si="34"/>
        <v>0</v>
      </c>
      <c r="CU29" s="55" t="b">
        <f t="shared" si="35"/>
        <v>0</v>
      </c>
      <c r="CV29" s="55" t="b">
        <f t="shared" si="36"/>
        <v>0</v>
      </c>
      <c r="CW29" s="55" t="b">
        <f t="shared" si="37"/>
        <v>0</v>
      </c>
      <c r="CX29" s="62" t="str">
        <f t="shared" si="38"/>
        <v>SEQUENCE INCORRECT</v>
      </c>
      <c r="CY29" s="64">
        <f>COUNTIF(B21:B28,T(B29))</f>
        <v>8</v>
      </c>
    </row>
    <row r="30" spans="1:103" s="20" customFormat="1" ht="18.95" customHeight="1" thickBot="1">
      <c r="A30" s="51"/>
      <c r="B30" s="157"/>
      <c r="C30" s="158"/>
      <c r="D30" s="157"/>
      <c r="E30" s="158"/>
      <c r="F30" s="157"/>
      <c r="G30" s="158"/>
      <c r="H30" s="157"/>
      <c r="I30" s="158"/>
      <c r="J30" s="157"/>
      <c r="K30" s="158"/>
      <c r="L30" s="151" t="str">
        <f>IF(AND(B30&lt;&gt;"", H30&lt;&gt;"", J30&lt;&gt;"",OR(H30&lt;=I17,H30="ABS"),OR(J30&lt;=K17,J30="ABS")),IF(AND(J30="ABS"),"ABS",IF(SUM(H30:J30)=0,"ZERO",SUM(H30,J30))),"")</f>
        <v/>
      </c>
      <c r="M30" s="151"/>
      <c r="N30" s="152" t="str">
        <f>IF(AND(A30&lt;&gt;"",B30&lt;&gt;"",D30&lt;&gt;"", F30&lt;&gt;"", H30&lt;&gt;"", J30&lt;&gt;"",S30="",R30="OK",V30="",OR(D30&lt;=E17,D30="ABS"),OR(F30&lt;=G17,F30="ABS"),OR(H30&lt;=I17,H30="ABS"),OR(J30&lt;=K17,J30="ABS")),IF(AND(OR(D30=0,D30="ABS"),OR(F30=0,F30="ABS"),OR(L30=0,L30="ABS"),D30="ABS",F30="ABS",L30="ABS"),"ABS",IF(AND(SUM(D30:F30)=0,OR(L30="ZERO",L30="ABS")),"ZERO",IF(L30="ABS",SUM(D30,F30),SUM(D30,F30,H30,J30)))),"")</f>
        <v/>
      </c>
      <c r="O30" s="153"/>
      <c r="P30" s="97" t="str">
        <f>IF(N30="","",IF(O17=250,LOOKUP(N30,{"ABS","ZERO",0,125,137,150,165,187,212},{"FAIL","FAIL","FAIL","C","C+","B","B+","A","A+"}),IF(O17=200,LOOKUP(N30,{"ABS","ZERO",0,100,110,120,132,150,170},{"FAIL","FAIL","FAIL","C","C+","B","B+","A","A+"}),IF(O17=150,LOOKUP(N30,{"ABS","ZERO",0,75,82,90,99,112,127},{"FAIL","FAIL","FAIL","C","C+","B","B+","A","A+"}),IF(O17=100,LOOKUP(N30,{"ABS","ZERO",0,50,55,60,66,75,85},{"FAIL","FAIL","FAIL","C","C+","B","B+","A","A+"}),IF(O17=50,LOOKUP(N30,{"ABS","ZERO",0,25,27,30,33,37,42},{"FAIL","FAIL","FAIL","C","C+","B","B+","A","A+"})))))))</f>
        <v/>
      </c>
      <c r="Q30" s="210"/>
      <c r="R30" s="66" t="str">
        <f t="shared" si="0"/>
        <v/>
      </c>
      <c r="S30" s="169" t="str">
        <f>IF(AND(A30&lt;&gt;"",B30&lt;&gt;""),IF(OR(D30&lt;&gt;"ABS"),IF(OR(AND(D30&lt;ROUNDDOWN((0.7*E17),0),D30&lt;&gt;0),D30&gt;E17,D30=""),"Attendance Marks incorrect",""),""),"")</f>
        <v/>
      </c>
      <c r="T30" s="304"/>
      <c r="U30" s="304"/>
      <c r="V30" s="148" t="str">
        <f>IF(OR(AND(OR(F30&lt;=G17, F30=0, F30="ABS"),OR(H30&lt;=I17, H30=0, H30="ABS"),OR(J30&lt;=K17, J30=0,J30="ABS"))),IF(OR(AND(A30="",B30="",D30="",F30="",H30="",J30=""),AND(A30&lt;&gt;"",B30&lt;&gt;"",D30&lt;&gt;"",F30&lt;&gt;"",H30&lt;&gt;"",J30&lt;&gt;"", AG30="OK")),"","Given Marks or Format is incorrect"),"Given Marks or Format is incorrect")</f>
        <v/>
      </c>
      <c r="W30" s="149"/>
      <c r="X30" s="150"/>
      <c r="Y30" s="109" t="b">
        <f>IF(AND(EXACT(LEFT(B30,3),LEFT(G10,3)),MID(B30,4,1)="-",ISNUMBER(INT(MID(B30,5,1))),ISNUMBER(INT(MID(B30,6,1))),MID(B30,5,2)&lt;&gt;"00",MID(B30,5,2)&lt;&gt;MID(G10,2,2),EXACT(MID(B30,7,4),RIGHT(G10,4)),ISNUMBER(INT(MID(B30,11,1))),ISNUMBER(INT(MID(B30,12,1))),MID(B30,11,2)&lt;&gt;"00",OR(ISNUMBER(INT(MID(B30,11,3))),MID(B30,13,1)=""),OR(AND(ISNUMBER(INT(MID(B30,11,3))),MID(B30,11,1)&lt;&gt;"0",MID(B30,14,1)=""),AND((ISNUMBER(INT(MID(B30,11,2)))),MID(B30,13,1)=""))),"oKK")</f>
        <v>0</v>
      </c>
      <c r="Z30" s="1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1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12" t="b">
        <f>IF(AND( EXACT(LEFT(B30,LEN(G8)), G8),ISNUMBER(INT(MID(B30,(LEN(G8)+1),1))),ISNUMBER(INT(MID(B30,(LEN(G8)+2),1))), MID(B30,(LEN(G8)+1),2)&lt;&gt;"00",OR(ISNUMBER(INT(MID(B30,(LEN(G8)+3),1))),MID(B30,(LEN(G8)+3),1)=""),  OR(AND(ISNUMBER(INT(MID(B30,(LEN(G8)+1),3))),MID(B30,(LEN(G8)+1),1)&lt;&gt;"0", MID(B30,(LEN(G8)+4),1)=""),AND((ISNUMBER(INT(MID(B30,(LEN(G8)+1),2)))),MID(B30,(LEN(G8)+3),1)=""))),"OK")</f>
        <v>0</v>
      </c>
      <c r="AC30" s="1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14" t="b">
        <f>IF(LEFT(B30,1)="K",IF(AND(EXACT(LEFT(B30,3),LEFT(G8,3)),MID(B30,4,1)="-",ISNUMBER(INT(MID(B30,5,1))),ISNUMBER(INT(MID(B30,6,1))),MID(B30,5,2)&lt;&gt;"00", MID(B30,5,2)&lt;&gt;MID(G8,2,2),EXACT(MID(B30,7,2), RIGHT(G8,2)),ISNUMBER(INT(MID(B30,9,1))),ISNUMBER(INT(MID(B30,10,1))),MID(B30,9,2)&lt;&gt;"00",OR(ISNUMBER(INT(MID(B30,9,3))),MID(B30,11,1)=""),OR(AND(ISNUMBER(INT(MID(B30,9,3))),MID(B30,9,1)&lt;&gt;"0",MID(B30,12,1)=""),AND((ISNUMBER(INT(MID(B30,9,2)))),MID(B30,11,1)=""))),"oKK"))</f>
        <v>0</v>
      </c>
      <c r="AE30" s="15"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20" t="b">
        <f t="shared" si="28"/>
        <v>0</v>
      </c>
      <c r="AG30" s="20" t="str">
        <f t="shared" si="1"/>
        <v>S# INCORRECT</v>
      </c>
      <c r="BO30" s="55" t="str">
        <f t="shared" si="2"/>
        <v/>
      </c>
      <c r="BP30" s="55" t="b">
        <f t="shared" si="3"/>
        <v>0</v>
      </c>
      <c r="BQ30" s="55" t="b">
        <f t="shared" si="4"/>
        <v>0</v>
      </c>
      <c r="BR30" s="55" t="b">
        <f t="shared" si="5"/>
        <v>0</v>
      </c>
      <c r="BS30" s="55" t="str">
        <f t="shared" si="6"/>
        <v/>
      </c>
      <c r="BT30" s="55" t="str">
        <f t="shared" si="7"/>
        <v/>
      </c>
      <c r="BU30" s="55" t="str">
        <f t="shared" si="8"/>
        <v/>
      </c>
      <c r="BV30" s="55" t="str">
        <f t="shared" si="9"/>
        <v/>
      </c>
      <c r="BW30" s="60" t="str">
        <f t="shared" si="10"/>
        <v/>
      </c>
      <c r="BX30" s="61" t="str">
        <f t="shared" si="29"/>
        <v>INCORRECT</v>
      </c>
      <c r="BY30" s="55" t="b">
        <f t="shared" si="30"/>
        <v>0</v>
      </c>
      <c r="BZ30" s="62" t="str">
        <f t="shared" si="11"/>
        <v/>
      </c>
      <c r="CA30" s="55" t="b">
        <f t="shared" si="12"/>
        <v>0</v>
      </c>
      <c r="CB30" s="55" t="b">
        <f t="shared" si="13"/>
        <v>0</v>
      </c>
      <c r="CC30" s="55" t="b">
        <f t="shared" si="14"/>
        <v>0</v>
      </c>
      <c r="CD30" s="55" t="b">
        <f t="shared" si="15"/>
        <v>0</v>
      </c>
      <c r="CE30" s="55" t="b">
        <f t="shared" si="16"/>
        <v>0</v>
      </c>
      <c r="CF30" s="55" t="b">
        <f t="shared" si="17"/>
        <v>0</v>
      </c>
      <c r="CG30" s="55" t="str">
        <f t="shared" si="18"/>
        <v/>
      </c>
      <c r="CH30" s="55" t="str">
        <f t="shared" si="19"/>
        <v/>
      </c>
      <c r="CI30" s="55" t="str">
        <f t="shared" si="20"/>
        <v/>
      </c>
      <c r="CJ30" s="55" t="str">
        <f t="shared" si="21"/>
        <v/>
      </c>
      <c r="CK30" s="55" t="str">
        <f t="shared" si="22"/>
        <v/>
      </c>
      <c r="CL30" s="55" t="str">
        <f t="shared" si="23"/>
        <v/>
      </c>
      <c r="CM30" s="62" t="str">
        <f t="shared" si="24"/>
        <v/>
      </c>
      <c r="CN30" s="62" t="str">
        <f t="shared" si="25"/>
        <v/>
      </c>
      <c r="CO30" s="63" t="str">
        <f t="shared" si="26"/>
        <v>NO</v>
      </c>
      <c r="CP30" s="63" t="str">
        <f t="shared" si="27"/>
        <v>NO</v>
      </c>
      <c r="CQ30" s="61" t="str">
        <f t="shared" si="31"/>
        <v>NO</v>
      </c>
      <c r="CR30" s="61" t="str">
        <f t="shared" si="32"/>
        <v>NO</v>
      </c>
      <c r="CS30" s="63" t="str">
        <f t="shared" si="33"/>
        <v>OK</v>
      </c>
      <c r="CT30" s="55" t="b">
        <f t="shared" si="34"/>
        <v>0</v>
      </c>
      <c r="CU30" s="55" t="b">
        <f t="shared" si="35"/>
        <v>0</v>
      </c>
      <c r="CV30" s="55" t="b">
        <f t="shared" si="36"/>
        <v>0</v>
      </c>
      <c r="CW30" s="55" t="b">
        <f t="shared" si="37"/>
        <v>0</v>
      </c>
      <c r="CX30" s="62" t="str">
        <f t="shared" si="38"/>
        <v>SEQUENCE INCORRECT</v>
      </c>
      <c r="CY30" s="64">
        <f>COUNTIF(B21:B29,T(B30))</f>
        <v>9</v>
      </c>
    </row>
    <row r="31" spans="1:103" s="20" customFormat="1" ht="18.95" customHeight="1" thickBot="1">
      <c r="A31" s="51"/>
      <c r="B31" s="157"/>
      <c r="C31" s="158"/>
      <c r="D31" s="157"/>
      <c r="E31" s="158"/>
      <c r="F31" s="157"/>
      <c r="G31" s="158"/>
      <c r="H31" s="157"/>
      <c r="I31" s="158"/>
      <c r="J31" s="157"/>
      <c r="K31" s="158"/>
      <c r="L31" s="151" t="str">
        <f>IF(AND(B31&lt;&gt;"", H31&lt;&gt;"", J31&lt;&gt;"",OR(H31&lt;=I17,H31="ABS"),OR(J31&lt;=K17,J31="ABS")),IF(AND(J31="ABS"),"ABS",IF(SUM(H31:J31)=0,"ZERO",SUM(H31,J31))),"")</f>
        <v/>
      </c>
      <c r="M31" s="151"/>
      <c r="N31" s="152" t="str">
        <f>IF(AND(A31&lt;&gt;"",B31&lt;&gt;"",D31&lt;&gt;"", F31&lt;&gt;"", H31&lt;&gt;"", J31&lt;&gt;"",S31="",R31="OK",V31="",OR(D31&lt;=E17,D31="ABS"),OR(F31&lt;=G17,F31="ABS"),OR(H31&lt;=I17,H31="ABS"),OR(J31&lt;=K17,J31="ABS")),IF(AND(OR(D31=0,D31="ABS"),OR(F31=0,F31="ABS"),OR(L31=0,L31="ABS"),D31="ABS",F31="ABS",L31="ABS"),"ABS",IF(AND(SUM(D31:F31)=0,OR(L31="ZERO",L31="ABS")),"ZERO",IF(L31="ABS",SUM(D31,F31),SUM(D31,F31,H31,J31)))),"")</f>
        <v/>
      </c>
      <c r="O31" s="153"/>
      <c r="P31" s="97" t="str">
        <f>IF(N31="","",IF(O17=250,LOOKUP(N31,{"ABS","ZERO",0,125,137,150,165,187,212},{"FAIL","FAIL","FAIL","C","C+","B","B+","A","A+"}),IF(O17=200,LOOKUP(N31,{"ABS","ZERO",0,100,110,120,132,150,170},{"FAIL","FAIL","FAIL","C","C+","B","B+","A","A+"}),IF(O17=150,LOOKUP(N31,{"ABS","ZERO",0,75,82,90,99,112,127},{"FAIL","FAIL","FAIL","C","C+","B","B+","A","A+"}),IF(O17=100,LOOKUP(N31,{"ABS","ZERO",0,50,55,60,66,75,85},{"FAIL","FAIL","FAIL","C","C+","B","B+","A","A+"}),IF(O17=50,LOOKUP(N31,{"ABS","ZERO",0,25,27,30,33,37,42},{"FAIL","FAIL","FAIL","C","C+","B","B+","A","A+"})))))))</f>
        <v/>
      </c>
      <c r="Q31" s="210"/>
      <c r="R31" s="66" t="str">
        <f t="shared" si="0"/>
        <v/>
      </c>
      <c r="S31" s="169" t="str">
        <f>IF(AND(A31&lt;&gt;"",B31&lt;&gt;""),IF(OR(D31&lt;&gt;"ABS"),IF(OR(AND(D31&lt;ROUNDDOWN((0.7*E17),0),D31&lt;&gt;0),D31&gt;E17,D31=""),"Attendance Marks incorrect",""),""),"")</f>
        <v/>
      </c>
      <c r="T31" s="304"/>
      <c r="U31" s="304"/>
      <c r="V31" s="148" t="str">
        <f>IF(OR(AND(OR(F31&lt;=G17, F31=0, F31="ABS"),OR(H31&lt;=I17, H31=0, H31="ABS"),OR(J31&lt;=K17, J31=0,J31="ABS"))),IF(OR(AND(A31="",B31="",D31="",F31="",H31="",J31=""),AND(A31&lt;&gt;"",B31&lt;&gt;"",D31&lt;&gt;"",F31&lt;&gt;"",H31&lt;&gt;"",J31&lt;&gt;"", AG31="OK")),"","Given Marks or Format is incorrect"),"Given Marks or Format is incorrect")</f>
        <v/>
      </c>
      <c r="W31" s="149"/>
      <c r="X31" s="150"/>
      <c r="Y31" s="109" t="b">
        <f>IF(AND(EXACT(LEFT(B31,3),LEFT(G10,3)),MID(B31,4,1)="-",ISNUMBER(INT(MID(B31,5,1))),ISNUMBER(INT(MID(B31,6,1))),MID(B31,5,2)&lt;&gt;"00",MID(B31,5,2)&lt;&gt;MID(G10,2,2),EXACT(MID(B31,7,4),RIGHT(G10,4)),ISNUMBER(INT(MID(B31,11,1))),ISNUMBER(INT(MID(B31,12,1))),MID(B31,11,2)&lt;&gt;"00",OR(ISNUMBER(INT(MID(B31,11,3))),MID(B31,13,1)=""),OR(AND(ISNUMBER(INT(MID(B31,11,3))),MID(B31,11,1)&lt;&gt;"0",MID(B31,14,1)=""),AND((ISNUMBER(INT(MID(B31,11,2)))),MID(B31,13,1)=""))),"oKK")</f>
        <v>0</v>
      </c>
      <c r="Z31" s="1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1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12" t="b">
        <f>IF(AND( EXACT(LEFT(B31,LEN(G8)), G8),ISNUMBER(INT(MID(B31,(LEN(G8)+1),1))),ISNUMBER(INT(MID(B31,(LEN(G8)+2),1))), MID(B31,(LEN(G8)+1),2)&lt;&gt;"00",OR(ISNUMBER(INT(MID(B31,(LEN(G8)+3),1))),MID(B31,(LEN(G8)+3),1)=""),  OR(AND(ISNUMBER(INT(MID(B31,(LEN(G8)+1),3))),MID(B31,(LEN(G8)+1),1)&lt;&gt;"0", MID(B31,(LEN(G8)+4),1)=""),AND((ISNUMBER(INT(MID(B31,(LEN(G8)+1),2)))),MID(B31,(LEN(G8)+3),1)=""))),"OK")</f>
        <v>0</v>
      </c>
      <c r="AC31" s="1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14" t="b">
        <f>IF(LEFT(B31,1)="K",IF(AND(EXACT(LEFT(B31,3),LEFT(G8,3)),MID(B31,4,1)="-",ISNUMBER(INT(MID(B31,5,1))),ISNUMBER(INT(MID(B31,6,1))),MID(B31,5,2)&lt;&gt;"00", MID(B31,5,2)&lt;&gt;MID(G8,2,2),EXACT(MID(B31,7,2), RIGHT(G8,2)),ISNUMBER(INT(MID(B31,9,1))),ISNUMBER(INT(MID(B31,10,1))),MID(B31,9,2)&lt;&gt;"00",OR(ISNUMBER(INT(MID(B31,9,3))),MID(B31,11,1)=""),OR(AND(ISNUMBER(INT(MID(B31,9,3))),MID(B31,9,1)&lt;&gt;"0",MID(B31,12,1)=""),AND((ISNUMBER(INT(MID(B31,9,2)))),MID(B31,11,1)=""))),"oKK"))</f>
        <v>0</v>
      </c>
      <c r="AE31" s="15"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20" t="b">
        <f t="shared" si="28"/>
        <v>0</v>
      </c>
      <c r="AG31" s="20" t="str">
        <f t="shared" si="1"/>
        <v>S# INCORRECT</v>
      </c>
      <c r="BO31" s="55" t="str">
        <f t="shared" si="2"/>
        <v/>
      </c>
      <c r="BP31" s="55" t="b">
        <f t="shared" si="3"/>
        <v>0</v>
      </c>
      <c r="BQ31" s="55" t="b">
        <f t="shared" si="4"/>
        <v>0</v>
      </c>
      <c r="BR31" s="55" t="b">
        <f t="shared" si="5"/>
        <v>0</v>
      </c>
      <c r="BS31" s="55" t="str">
        <f t="shared" si="6"/>
        <v/>
      </c>
      <c r="BT31" s="55" t="str">
        <f t="shared" si="7"/>
        <v/>
      </c>
      <c r="BU31" s="55" t="str">
        <f t="shared" si="8"/>
        <v/>
      </c>
      <c r="BV31" s="55" t="str">
        <f t="shared" si="9"/>
        <v/>
      </c>
      <c r="BW31" s="60" t="str">
        <f t="shared" si="10"/>
        <v/>
      </c>
      <c r="BX31" s="61" t="str">
        <f t="shared" si="29"/>
        <v>INCORRECT</v>
      </c>
      <c r="BY31" s="55" t="b">
        <f t="shared" si="30"/>
        <v>0</v>
      </c>
      <c r="BZ31" s="62" t="str">
        <f t="shared" si="11"/>
        <v/>
      </c>
      <c r="CA31" s="55" t="b">
        <f t="shared" si="12"/>
        <v>0</v>
      </c>
      <c r="CB31" s="55" t="b">
        <f t="shared" si="13"/>
        <v>0</v>
      </c>
      <c r="CC31" s="55" t="b">
        <f t="shared" si="14"/>
        <v>0</v>
      </c>
      <c r="CD31" s="55" t="b">
        <f t="shared" si="15"/>
        <v>0</v>
      </c>
      <c r="CE31" s="55" t="b">
        <f t="shared" si="16"/>
        <v>0</v>
      </c>
      <c r="CF31" s="55" t="b">
        <f t="shared" si="17"/>
        <v>0</v>
      </c>
      <c r="CG31" s="55" t="str">
        <f t="shared" si="18"/>
        <v/>
      </c>
      <c r="CH31" s="55" t="str">
        <f t="shared" si="19"/>
        <v/>
      </c>
      <c r="CI31" s="55" t="str">
        <f t="shared" si="20"/>
        <v/>
      </c>
      <c r="CJ31" s="55" t="str">
        <f t="shared" si="21"/>
        <v/>
      </c>
      <c r="CK31" s="55" t="str">
        <f t="shared" si="22"/>
        <v/>
      </c>
      <c r="CL31" s="55" t="str">
        <f t="shared" si="23"/>
        <v/>
      </c>
      <c r="CM31" s="62" t="str">
        <f t="shared" si="24"/>
        <v/>
      </c>
      <c r="CN31" s="62" t="str">
        <f t="shared" si="25"/>
        <v/>
      </c>
      <c r="CO31" s="63" t="str">
        <f t="shared" si="26"/>
        <v>NO</v>
      </c>
      <c r="CP31" s="63" t="str">
        <f t="shared" si="27"/>
        <v>NO</v>
      </c>
      <c r="CQ31" s="61" t="str">
        <f t="shared" si="31"/>
        <v>NO</v>
      </c>
      <c r="CR31" s="61" t="str">
        <f t="shared" si="32"/>
        <v>NO</v>
      </c>
      <c r="CS31" s="63" t="str">
        <f t="shared" si="33"/>
        <v>OK</v>
      </c>
      <c r="CT31" s="55" t="b">
        <f t="shared" si="34"/>
        <v>0</v>
      </c>
      <c r="CU31" s="55" t="b">
        <f t="shared" si="35"/>
        <v>0</v>
      </c>
      <c r="CV31" s="55" t="b">
        <f t="shared" si="36"/>
        <v>0</v>
      </c>
      <c r="CW31" s="55" t="b">
        <f t="shared" si="37"/>
        <v>0</v>
      </c>
      <c r="CX31" s="62" t="str">
        <f t="shared" si="38"/>
        <v>SEQUENCE INCORRECT</v>
      </c>
      <c r="CY31" s="64">
        <f>COUNTIF(B21:B30,T(B31))</f>
        <v>10</v>
      </c>
    </row>
    <row r="32" spans="1:103" s="20" customFormat="1" ht="18.95" customHeight="1" thickBot="1">
      <c r="A32" s="51"/>
      <c r="B32" s="157"/>
      <c r="C32" s="158"/>
      <c r="D32" s="157"/>
      <c r="E32" s="158"/>
      <c r="F32" s="157"/>
      <c r="G32" s="158"/>
      <c r="H32" s="157"/>
      <c r="I32" s="158"/>
      <c r="J32" s="157"/>
      <c r="K32" s="158"/>
      <c r="L32" s="151" t="str">
        <f>IF(AND(B32&lt;&gt;"", H32&lt;&gt;"", J32&lt;&gt;"",OR(H32&lt;=I17,H32="ABS"),OR(J32&lt;=K17,J32="ABS")),IF(AND(J32="ABS"),"ABS",IF(SUM(H32:J32)=0,"ZERO",SUM(H32,J32))),"")</f>
        <v/>
      </c>
      <c r="M32" s="151"/>
      <c r="N32" s="152" t="str">
        <f>IF(AND(A32&lt;&gt;"",B32&lt;&gt;"",D32&lt;&gt;"", F32&lt;&gt;"", H32&lt;&gt;"", J32&lt;&gt;"",S32="",R32="OK",V32="",OR(D32&lt;=E17,D32="ABS"),OR(F32&lt;=G17,F32="ABS"),OR(H32&lt;=I17,H32="ABS"),OR(J32&lt;=K17,J32="ABS")),IF(AND(OR(D32=0,D32="ABS"),OR(F32=0,F32="ABS"),OR(L32=0,L32="ABS"),D32="ABS",F32="ABS",L32="ABS"),"ABS",IF(AND(SUM(D32:F32)=0,OR(L32="ZERO",L32="ABS")),"ZERO",IF(L32="ABS",SUM(D32,F32),SUM(D32,F32,H32,J32)))),"")</f>
        <v/>
      </c>
      <c r="O32" s="153"/>
      <c r="P32" s="97" t="str">
        <f>IF(N32="","",IF(O17=250,LOOKUP(N32,{"ABS","ZERO",0,125,137,150,165,187,212},{"FAIL","FAIL","FAIL","C","C+","B","B+","A","A+"}),IF(O17=200,LOOKUP(N32,{"ABS","ZERO",0,100,110,120,132,150,170},{"FAIL","FAIL","FAIL","C","C+","B","B+","A","A+"}),IF(O17=150,LOOKUP(N32,{"ABS","ZERO",0,75,82,90,99,112,127},{"FAIL","FAIL","FAIL","C","C+","B","B+","A","A+"}),IF(O17=100,LOOKUP(N32,{"ABS","ZERO",0,50,55,60,66,75,85},{"FAIL","FAIL","FAIL","C","C+","B","B+","A","A+"}),IF(O17=50,LOOKUP(N32,{"ABS","ZERO",0,25,27,30,33,37,42},{"FAIL","FAIL","FAIL","C","C+","B","B+","A","A+"})))))))</f>
        <v/>
      </c>
      <c r="Q32" s="210"/>
      <c r="R32" s="66" t="str">
        <f t="shared" si="0"/>
        <v/>
      </c>
      <c r="S32" s="169" t="str">
        <f>IF(AND(A32&lt;&gt;"",B32&lt;&gt;""),IF(OR(D32&lt;&gt;"ABS"),IF(OR(AND(D32&lt;ROUNDDOWN((0.7*E17),0),D32&lt;&gt;0),D32&gt;E17,D32=""),"Attendance Marks incorrect",""),""),"")</f>
        <v/>
      </c>
      <c r="T32" s="304"/>
      <c r="U32" s="304"/>
      <c r="V32" s="148" t="str">
        <f>IF(OR(AND(OR(F32&lt;=G17, F32=0, F32="ABS"),OR(H32&lt;=I17, H32=0, H32="ABS"),OR(J32&lt;=K17, J32=0,J32="ABS"))),IF(OR(AND(A32="",B32="",D32="",F32="",H32="",J32=""),AND(A32&lt;&gt;"",B32&lt;&gt;"",D32&lt;&gt;"",F32&lt;&gt;"",H32&lt;&gt;"",J32&lt;&gt;"", AG32="OK")),"","Given Marks or Format is incorrect"),"Given Marks or Format is incorrect")</f>
        <v/>
      </c>
      <c r="W32" s="149"/>
      <c r="X32" s="150"/>
      <c r="Y32" s="109" t="b">
        <f>IF(AND(EXACT(LEFT(B32,3),LEFT(G10,3)),MID(B32,4,1)="-",ISNUMBER(INT(MID(B32,5,1))),ISNUMBER(INT(MID(B32,6,1))),MID(B32,5,2)&lt;&gt;"00",MID(B32,5,2)&lt;&gt;MID(G10,2,2),EXACT(MID(B32,7,4),RIGHT(G10,4)),ISNUMBER(INT(MID(B32,11,1))),ISNUMBER(INT(MID(B32,12,1))),MID(B32,11,2)&lt;&gt;"00",OR(ISNUMBER(INT(MID(B32,11,3))),MID(B32,13,1)=""),OR(AND(ISNUMBER(INT(MID(B32,11,3))),MID(B32,11,1)&lt;&gt;"0",MID(B32,14,1)=""),AND((ISNUMBER(INT(MID(B32,11,2)))),MID(B32,13,1)=""))),"oKK")</f>
        <v>0</v>
      </c>
      <c r="Z32" s="1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1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12" t="b">
        <f>IF(AND( EXACT(LEFT(B32,LEN(G8)), G8),ISNUMBER(INT(MID(B32,(LEN(G8)+1),1))),ISNUMBER(INT(MID(B32,(LEN(G8)+2),1))), MID(B32,(LEN(G8)+1),2)&lt;&gt;"00",OR(ISNUMBER(INT(MID(B32,(LEN(G8)+3),1))),MID(B32,(LEN(G8)+3),1)=""),  OR(AND(ISNUMBER(INT(MID(B32,(LEN(G8)+1),3))),MID(B32,(LEN(G8)+1),1)&lt;&gt;"0", MID(B32,(LEN(G8)+4),1)=""),AND((ISNUMBER(INT(MID(B32,(LEN(G8)+1),2)))),MID(B32,(LEN(G8)+3),1)=""))),"OK")</f>
        <v>0</v>
      </c>
      <c r="AC32" s="1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14" t="b">
        <f>IF(LEFT(B32,1)="K",IF(AND(EXACT(LEFT(B32,3),LEFT(G8,3)),MID(B32,4,1)="-",ISNUMBER(INT(MID(B32,5,1))),ISNUMBER(INT(MID(B32,6,1))),MID(B32,5,2)&lt;&gt;"00", MID(B32,5,2)&lt;&gt;MID(G8,2,2),EXACT(MID(B32,7,2), RIGHT(G8,2)),ISNUMBER(INT(MID(B32,9,1))),ISNUMBER(INT(MID(B32,10,1))),MID(B32,9,2)&lt;&gt;"00",OR(ISNUMBER(INT(MID(B32,9,3))),MID(B32,11,1)=""),OR(AND(ISNUMBER(INT(MID(B32,9,3))),MID(B32,9,1)&lt;&gt;"0",MID(B32,12,1)=""),AND((ISNUMBER(INT(MID(B32,9,2)))),MID(B32,11,1)=""))),"oKK"))</f>
        <v>0</v>
      </c>
      <c r="AE32" s="15"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20" t="b">
        <f t="shared" si="28"/>
        <v>0</v>
      </c>
      <c r="AG32" s="20" t="str">
        <f t="shared" si="1"/>
        <v>S# INCORRECT</v>
      </c>
      <c r="BO32" s="55" t="str">
        <f t="shared" si="2"/>
        <v/>
      </c>
      <c r="BP32" s="55" t="b">
        <f t="shared" si="3"/>
        <v>0</v>
      </c>
      <c r="BQ32" s="55" t="b">
        <f t="shared" si="4"/>
        <v>0</v>
      </c>
      <c r="BR32" s="55" t="b">
        <f t="shared" si="5"/>
        <v>0</v>
      </c>
      <c r="BS32" s="55" t="str">
        <f t="shared" si="6"/>
        <v/>
      </c>
      <c r="BT32" s="55" t="str">
        <f t="shared" si="7"/>
        <v/>
      </c>
      <c r="BU32" s="55" t="str">
        <f t="shared" si="8"/>
        <v/>
      </c>
      <c r="BV32" s="55" t="str">
        <f t="shared" si="9"/>
        <v/>
      </c>
      <c r="BW32" s="60" t="str">
        <f t="shared" si="10"/>
        <v/>
      </c>
      <c r="BX32" s="61" t="str">
        <f t="shared" si="29"/>
        <v>INCORRECT</v>
      </c>
      <c r="BY32" s="55" t="b">
        <f t="shared" si="30"/>
        <v>0</v>
      </c>
      <c r="BZ32" s="62" t="str">
        <f t="shared" si="11"/>
        <v/>
      </c>
      <c r="CA32" s="55" t="b">
        <f t="shared" si="12"/>
        <v>0</v>
      </c>
      <c r="CB32" s="55" t="b">
        <f t="shared" si="13"/>
        <v>0</v>
      </c>
      <c r="CC32" s="55" t="b">
        <f t="shared" si="14"/>
        <v>0</v>
      </c>
      <c r="CD32" s="55" t="b">
        <f t="shared" si="15"/>
        <v>0</v>
      </c>
      <c r="CE32" s="55" t="b">
        <f t="shared" si="16"/>
        <v>0</v>
      </c>
      <c r="CF32" s="55" t="b">
        <f t="shared" si="17"/>
        <v>0</v>
      </c>
      <c r="CG32" s="55" t="str">
        <f t="shared" si="18"/>
        <v/>
      </c>
      <c r="CH32" s="55" t="str">
        <f t="shared" si="19"/>
        <v/>
      </c>
      <c r="CI32" s="55" t="str">
        <f t="shared" si="20"/>
        <v/>
      </c>
      <c r="CJ32" s="55" t="str">
        <f t="shared" si="21"/>
        <v/>
      </c>
      <c r="CK32" s="55" t="str">
        <f t="shared" si="22"/>
        <v/>
      </c>
      <c r="CL32" s="55" t="str">
        <f t="shared" si="23"/>
        <v/>
      </c>
      <c r="CM32" s="62" t="str">
        <f t="shared" si="24"/>
        <v/>
      </c>
      <c r="CN32" s="62" t="str">
        <f t="shared" si="25"/>
        <v/>
      </c>
      <c r="CO32" s="63" t="str">
        <f t="shared" si="26"/>
        <v>NO</v>
      </c>
      <c r="CP32" s="63" t="str">
        <f t="shared" si="27"/>
        <v>NO</v>
      </c>
      <c r="CQ32" s="61" t="str">
        <f t="shared" si="31"/>
        <v>NO</v>
      </c>
      <c r="CR32" s="61" t="str">
        <f t="shared" si="32"/>
        <v>NO</v>
      </c>
      <c r="CS32" s="63" t="str">
        <f t="shared" si="33"/>
        <v>OK</v>
      </c>
      <c r="CT32" s="55" t="b">
        <f t="shared" si="34"/>
        <v>0</v>
      </c>
      <c r="CU32" s="55" t="b">
        <f t="shared" si="35"/>
        <v>0</v>
      </c>
      <c r="CV32" s="55" t="b">
        <f t="shared" si="36"/>
        <v>0</v>
      </c>
      <c r="CW32" s="55" t="b">
        <f t="shared" si="37"/>
        <v>0</v>
      </c>
      <c r="CX32" s="62" t="str">
        <f t="shared" si="38"/>
        <v>SEQUENCE INCORRECT</v>
      </c>
      <c r="CY32" s="64">
        <f>COUNTIF(B21:B31,T(B32))</f>
        <v>11</v>
      </c>
    </row>
    <row r="33" spans="1:103" s="20" customFormat="1" ht="18.95" customHeight="1" thickBot="1">
      <c r="A33" s="51"/>
      <c r="B33" s="157"/>
      <c r="C33" s="158"/>
      <c r="D33" s="157"/>
      <c r="E33" s="158"/>
      <c r="F33" s="157"/>
      <c r="G33" s="158"/>
      <c r="H33" s="157"/>
      <c r="I33" s="158"/>
      <c r="J33" s="157"/>
      <c r="K33" s="158"/>
      <c r="L33" s="151" t="str">
        <f>IF(AND(B33&lt;&gt;"", H33&lt;&gt;"", J33&lt;&gt;"",OR(H33&lt;=I17,H33="ABS"),OR(J33&lt;=K17,J33="ABS")),IF(AND(J33="ABS"),"ABS",IF(SUM(H33:J33)=0,"ZERO",SUM(H33,J33))),"")</f>
        <v/>
      </c>
      <c r="M33" s="151"/>
      <c r="N33" s="152" t="str">
        <f>IF(AND(A33&lt;&gt;"",B33&lt;&gt;"",D33&lt;&gt;"", F33&lt;&gt;"", H33&lt;&gt;"", J33&lt;&gt;"",S33="",R33="OK",V33="",OR(D33&lt;=E17,D33="ABS"),OR(F33&lt;=G17,F33="ABS"),OR(H33&lt;=I17,H33="ABS"),OR(J33&lt;=K17,J33="ABS")),IF(AND(OR(D33=0,D33="ABS"),OR(F33=0,F33="ABS"),OR(L33=0,L33="ABS"),D33="ABS",F33="ABS",L33="ABS"),"ABS",IF(AND(SUM(D33:F33)=0,OR(L33="ZERO",L33="ABS")),"ZERO",IF(L33="ABS",SUM(D33,F33),SUM(D33,F33,H33,J33)))),"")</f>
        <v/>
      </c>
      <c r="O33" s="153"/>
      <c r="P33" s="97" t="str">
        <f>IF(N33="","",IF(O17=250,LOOKUP(N33,{"ABS","ZERO",0,125,137,150,165,187,212},{"FAIL","FAIL","FAIL","C","C+","B","B+","A","A+"}),IF(O17=200,LOOKUP(N33,{"ABS","ZERO",0,100,110,120,132,150,170},{"FAIL","FAIL","FAIL","C","C+","B","B+","A","A+"}),IF(O17=150,LOOKUP(N33,{"ABS","ZERO",0,75,82,90,99,112,127},{"FAIL","FAIL","FAIL","C","C+","B","B+","A","A+"}),IF(O17=100,LOOKUP(N33,{"ABS","ZERO",0,50,55,60,66,75,85},{"FAIL","FAIL","FAIL","C","C+","B","B+","A","A+"}),IF(O17=50,LOOKUP(N33,{"ABS","ZERO",0,25,27,30,33,37,42},{"FAIL","FAIL","FAIL","C","C+","B","B+","A","A+"})))))))</f>
        <v/>
      </c>
      <c r="Q33" s="210"/>
      <c r="R33" s="66" t="str">
        <f t="shared" si="0"/>
        <v/>
      </c>
      <c r="S33" s="169" t="str">
        <f>IF(AND(A33&lt;&gt;"",B33&lt;&gt;""),IF(OR(D33&lt;&gt;"ABS"),IF(OR(AND(D33&lt;ROUNDDOWN((0.7*E17),0),D33&lt;&gt;0),D33&gt;E17,D33=""),"Attendance Marks incorrect",""),""),"")</f>
        <v/>
      </c>
      <c r="T33" s="304"/>
      <c r="U33" s="304"/>
      <c r="V33" s="148" t="str">
        <f>IF(OR(AND(OR(F33&lt;=G17, F33=0, F33="ABS"),OR(H33&lt;=I17, H33=0, H33="ABS"),OR(J33&lt;=K17, J33=0,J33="ABS"))),IF(OR(AND(A33="",B33="",D33="",F33="",H33="",J33=""),AND(A33&lt;&gt;"",B33&lt;&gt;"",D33&lt;&gt;"",F33&lt;&gt;"",H33&lt;&gt;"",J33&lt;&gt;"", AG33="OK")),"","Given Marks or Format is incorrect"),"Given Marks or Format is incorrect")</f>
        <v/>
      </c>
      <c r="W33" s="149"/>
      <c r="X33" s="150"/>
      <c r="Y33" s="109" t="b">
        <f>IF(AND(EXACT(LEFT(B33,3),LEFT(G10,3)),MID(B33,4,1)="-",ISNUMBER(INT(MID(B33,5,1))),ISNUMBER(INT(MID(B33,6,1))),MID(B33,5,2)&lt;&gt;"00",MID(B33,5,2)&lt;&gt;MID(G10,2,2),EXACT(MID(B33,7,4),RIGHT(G10,4)),ISNUMBER(INT(MID(B33,11,1))),ISNUMBER(INT(MID(B33,12,1))),MID(B33,11,2)&lt;&gt;"00",OR(ISNUMBER(INT(MID(B33,11,3))),MID(B33,13,1)=""),OR(AND(ISNUMBER(INT(MID(B33,11,3))),MID(B33,11,1)&lt;&gt;"0",MID(B33,14,1)=""),AND((ISNUMBER(INT(MID(B33,11,2)))),MID(B33,13,1)=""))),"oKK")</f>
        <v>0</v>
      </c>
      <c r="Z33" s="1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1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12" t="b">
        <f>IF(AND( EXACT(LEFT(B33,LEN(G8)), G8),ISNUMBER(INT(MID(B33,(LEN(G8)+1),1))),ISNUMBER(INT(MID(B33,(LEN(G8)+2),1))), MID(B33,(LEN(G8)+1),2)&lt;&gt;"00",OR(ISNUMBER(INT(MID(B33,(LEN(G8)+3),1))),MID(B33,(LEN(G8)+3),1)=""),  OR(AND(ISNUMBER(INT(MID(B33,(LEN(G8)+1),3))),MID(B33,(LEN(G8)+1),1)&lt;&gt;"0", MID(B33,(LEN(G8)+4),1)=""),AND((ISNUMBER(INT(MID(B33,(LEN(G8)+1),2)))),MID(B33,(LEN(G8)+3),1)=""))),"OK")</f>
        <v>0</v>
      </c>
      <c r="AC33" s="1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14" t="b">
        <f>IF(LEFT(B33,1)="K",IF(AND(EXACT(LEFT(B33,3),LEFT(G8,3)),MID(B33,4,1)="-",ISNUMBER(INT(MID(B33,5,1))),ISNUMBER(INT(MID(B33,6,1))),MID(B33,5,2)&lt;&gt;"00", MID(B33,5,2)&lt;&gt;MID(G8,2,2),EXACT(MID(B33,7,2), RIGHT(G8,2)),ISNUMBER(INT(MID(B33,9,1))),ISNUMBER(INT(MID(B33,10,1))),MID(B33,9,2)&lt;&gt;"00",OR(ISNUMBER(INT(MID(B33,9,3))),MID(B33,11,1)=""),OR(AND(ISNUMBER(INT(MID(B33,9,3))),MID(B33,9,1)&lt;&gt;"0",MID(B33,12,1)=""),AND((ISNUMBER(INT(MID(B33,9,2)))),MID(B33,11,1)=""))),"oKK"))</f>
        <v>0</v>
      </c>
      <c r="AE33" s="15"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20" t="b">
        <f t="shared" si="28"/>
        <v>0</v>
      </c>
      <c r="AG33" s="20" t="str">
        <f t="shared" si="1"/>
        <v>S# INCORRECT</v>
      </c>
      <c r="BO33" s="55" t="str">
        <f t="shared" si="2"/>
        <v/>
      </c>
      <c r="BP33" s="55" t="b">
        <f t="shared" si="3"/>
        <v>0</v>
      </c>
      <c r="BQ33" s="55" t="b">
        <f t="shared" si="4"/>
        <v>0</v>
      </c>
      <c r="BR33" s="55" t="b">
        <f t="shared" si="5"/>
        <v>0</v>
      </c>
      <c r="BS33" s="55" t="str">
        <f t="shared" si="6"/>
        <v/>
      </c>
      <c r="BT33" s="55" t="str">
        <f t="shared" si="7"/>
        <v/>
      </c>
      <c r="BU33" s="55" t="str">
        <f t="shared" si="8"/>
        <v/>
      </c>
      <c r="BV33" s="55" t="str">
        <f t="shared" si="9"/>
        <v/>
      </c>
      <c r="BW33" s="60" t="str">
        <f t="shared" si="10"/>
        <v/>
      </c>
      <c r="BX33" s="61" t="str">
        <f t="shared" si="29"/>
        <v>INCORRECT</v>
      </c>
      <c r="BY33" s="55" t="b">
        <f t="shared" si="30"/>
        <v>0</v>
      </c>
      <c r="BZ33" s="62" t="str">
        <f t="shared" si="11"/>
        <v/>
      </c>
      <c r="CA33" s="55" t="b">
        <f t="shared" si="12"/>
        <v>0</v>
      </c>
      <c r="CB33" s="55" t="b">
        <f t="shared" si="13"/>
        <v>0</v>
      </c>
      <c r="CC33" s="55" t="b">
        <f t="shared" si="14"/>
        <v>0</v>
      </c>
      <c r="CD33" s="55" t="b">
        <f t="shared" si="15"/>
        <v>0</v>
      </c>
      <c r="CE33" s="55" t="b">
        <f t="shared" si="16"/>
        <v>0</v>
      </c>
      <c r="CF33" s="55" t="b">
        <f t="shared" si="17"/>
        <v>0</v>
      </c>
      <c r="CG33" s="55" t="str">
        <f t="shared" si="18"/>
        <v/>
      </c>
      <c r="CH33" s="55" t="str">
        <f t="shared" si="19"/>
        <v/>
      </c>
      <c r="CI33" s="55" t="str">
        <f t="shared" si="20"/>
        <v/>
      </c>
      <c r="CJ33" s="55" t="str">
        <f t="shared" si="21"/>
        <v/>
      </c>
      <c r="CK33" s="55" t="str">
        <f t="shared" si="22"/>
        <v/>
      </c>
      <c r="CL33" s="55" t="str">
        <f t="shared" si="23"/>
        <v/>
      </c>
      <c r="CM33" s="62" t="str">
        <f t="shared" si="24"/>
        <v/>
      </c>
      <c r="CN33" s="62" t="str">
        <f t="shared" si="25"/>
        <v/>
      </c>
      <c r="CO33" s="63" t="str">
        <f t="shared" si="26"/>
        <v>NO</v>
      </c>
      <c r="CP33" s="63" t="str">
        <f t="shared" si="27"/>
        <v>NO</v>
      </c>
      <c r="CQ33" s="61" t="str">
        <f t="shared" si="31"/>
        <v>NO</v>
      </c>
      <c r="CR33" s="61" t="str">
        <f t="shared" si="32"/>
        <v>NO</v>
      </c>
      <c r="CS33" s="63" t="str">
        <f t="shared" si="33"/>
        <v>OK</v>
      </c>
      <c r="CT33" s="55" t="b">
        <f t="shared" si="34"/>
        <v>0</v>
      </c>
      <c r="CU33" s="55" t="b">
        <f t="shared" si="35"/>
        <v>0</v>
      </c>
      <c r="CV33" s="55" t="b">
        <f t="shared" si="36"/>
        <v>0</v>
      </c>
      <c r="CW33" s="55" t="b">
        <f t="shared" si="37"/>
        <v>0</v>
      </c>
      <c r="CX33" s="62" t="str">
        <f t="shared" si="38"/>
        <v>SEQUENCE INCORRECT</v>
      </c>
      <c r="CY33" s="64">
        <f>COUNTIF(B21:B32,T(B33))</f>
        <v>12</v>
      </c>
    </row>
    <row r="34" spans="1:103" s="20" customFormat="1" ht="18.95" customHeight="1" thickBot="1">
      <c r="A34" s="51"/>
      <c r="B34" s="157"/>
      <c r="C34" s="158"/>
      <c r="D34" s="157"/>
      <c r="E34" s="158"/>
      <c r="F34" s="157"/>
      <c r="G34" s="158"/>
      <c r="H34" s="157"/>
      <c r="I34" s="158"/>
      <c r="J34" s="157"/>
      <c r="K34" s="158"/>
      <c r="L34" s="151" t="str">
        <f>IF(AND(B34&lt;&gt;"", H34&lt;&gt;"", J34&lt;&gt;"",OR(H34&lt;=I17,H34="ABS"),OR(J34&lt;=K17,J34="ABS")),IF(AND(J34="ABS"),"ABS",IF(SUM(H34:J34)=0,"ZERO",SUM(H34,J34))),"")</f>
        <v/>
      </c>
      <c r="M34" s="151"/>
      <c r="N34" s="152" t="str">
        <f>IF(AND(A34&lt;&gt;"",B34&lt;&gt;"",D34&lt;&gt;"", F34&lt;&gt;"", H34&lt;&gt;"", J34&lt;&gt;"",S34="",R34="OK",V34="",OR(D34&lt;=E17,D34="ABS"),OR(F34&lt;=G17,F34="ABS"),OR(H34&lt;=I17,H34="ABS"),OR(J34&lt;=K17,J34="ABS")),IF(AND(OR(D34=0,D34="ABS"),OR(F34=0,F34="ABS"),OR(L34=0,L34="ABS"),D34="ABS",F34="ABS",L34="ABS"),"ABS",IF(AND(SUM(D34:F34)=0,OR(L34="ZERO",L34="ABS")),"ZERO",IF(L34="ABS",SUM(D34,F34),SUM(D34,F34,H34,J34)))),"")</f>
        <v/>
      </c>
      <c r="O34" s="153"/>
      <c r="P34" s="97" t="str">
        <f>IF(N34="","",IF(O17=250,LOOKUP(N34,{"ABS","ZERO",0,125,137,150,165,187,212},{"FAIL","FAIL","FAIL","C","C+","B","B+","A","A+"}),IF(O17=200,LOOKUP(N34,{"ABS","ZERO",0,100,110,120,132,150,170},{"FAIL","FAIL","FAIL","C","C+","B","B+","A","A+"}),IF(O17=150,LOOKUP(N34,{"ABS","ZERO",0,75,82,90,99,112,127},{"FAIL","FAIL","FAIL","C","C+","B","B+","A","A+"}),IF(O17=100,LOOKUP(N34,{"ABS","ZERO",0,50,55,60,66,75,85},{"FAIL","FAIL","FAIL","C","C+","B","B+","A","A+"}),IF(O17=50,LOOKUP(N34,{"ABS","ZERO",0,25,27,30,33,37,42},{"FAIL","FAIL","FAIL","C","C+","B","B+","A","A+"})))))))</f>
        <v/>
      </c>
      <c r="Q34" s="210"/>
      <c r="R34" s="66" t="str">
        <f t="shared" si="0"/>
        <v/>
      </c>
      <c r="S34" s="169" t="str">
        <f>IF(AND(A34&lt;&gt;"",B34&lt;&gt;""),IF(OR(D34&lt;&gt;"ABS"),IF(OR(AND(D34&lt;ROUNDDOWN((0.7*E17),0),D34&lt;&gt;0),D34&gt;E17,D34=""),"Attendance Marks incorrect",""),""),"")</f>
        <v/>
      </c>
      <c r="T34" s="304"/>
      <c r="U34" s="304"/>
      <c r="V34" s="148" t="str">
        <f>IF(OR(AND(OR(F34&lt;=G17, F34=0, F34="ABS"),OR(H34&lt;=I17, H34=0, H34="ABS"),OR(J34&lt;=K17, J34=0,J34="ABS"))),IF(OR(AND(A34="",B34="",D34="",F34="",H34="",J34=""),AND(A34&lt;&gt;"",B34&lt;&gt;"",D34&lt;&gt;"",F34&lt;&gt;"",H34&lt;&gt;"",J34&lt;&gt;"", AG34="OK")),"","Given Marks or Format is incorrect"),"Given Marks or Format is incorrect")</f>
        <v/>
      </c>
      <c r="W34" s="149"/>
      <c r="X34" s="150"/>
      <c r="Y34" s="109" t="b">
        <f>IF(AND(EXACT(LEFT(B34,3),LEFT(G10,3)),MID(B34,4,1)="-",ISNUMBER(INT(MID(B34,5,1))),ISNUMBER(INT(MID(B34,6,1))),MID(B34,5,2)&lt;&gt;"00",MID(B34,5,2)&lt;&gt;MID(G10,2,2),EXACT(MID(B34,7,4),RIGHT(G10,4)),ISNUMBER(INT(MID(B34,11,1))),ISNUMBER(INT(MID(B34,12,1))),MID(B34,11,2)&lt;&gt;"00",OR(ISNUMBER(INT(MID(B34,11,3))),MID(B34,13,1)=""),OR(AND(ISNUMBER(INT(MID(B34,11,3))),MID(B34,11,1)&lt;&gt;"0",MID(B34,14,1)=""),AND((ISNUMBER(INT(MID(B34,11,2)))),MID(B34,13,1)=""))),"oKK")</f>
        <v>0</v>
      </c>
      <c r="Z34" s="1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1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12" t="b">
        <f>IF(AND( EXACT(LEFT(B34,LEN(G8)), G8),ISNUMBER(INT(MID(B34,(LEN(G8)+1),1))),ISNUMBER(INT(MID(B34,(LEN(G8)+2),1))), MID(B34,(LEN(G8)+1),2)&lt;&gt;"00",OR(ISNUMBER(INT(MID(B34,(LEN(G8)+3),1))),MID(B34,(LEN(G8)+3),1)=""),  OR(AND(ISNUMBER(INT(MID(B34,(LEN(G8)+1),3))),MID(B34,(LEN(G8)+1),1)&lt;&gt;"0", MID(B34,(LEN(G8)+4),1)=""),AND((ISNUMBER(INT(MID(B34,(LEN(G8)+1),2)))),MID(B34,(LEN(G8)+3),1)=""))),"OK")</f>
        <v>0</v>
      </c>
      <c r="AC34" s="1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14" t="b">
        <f>IF(LEFT(B34,1)="K",IF(AND(EXACT(LEFT(B34,3),LEFT(G8,3)),MID(B34,4,1)="-",ISNUMBER(INT(MID(B34,5,1))),ISNUMBER(INT(MID(B34,6,1))),MID(B34,5,2)&lt;&gt;"00", MID(B34,5,2)&lt;&gt;MID(G8,2,2),EXACT(MID(B34,7,2), RIGHT(G8,2)),ISNUMBER(INT(MID(B34,9,1))),ISNUMBER(INT(MID(B34,10,1))),MID(B34,9,2)&lt;&gt;"00",OR(ISNUMBER(INT(MID(B34,9,3))),MID(B34,11,1)=""),OR(AND(ISNUMBER(INT(MID(B34,9,3))),MID(B34,9,1)&lt;&gt;"0",MID(B34,12,1)=""),AND((ISNUMBER(INT(MID(B34,9,2)))),MID(B34,11,1)=""))),"oKK"))</f>
        <v>0</v>
      </c>
      <c r="AE34" s="15"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20" t="b">
        <f t="shared" si="28"/>
        <v>0</v>
      </c>
      <c r="AG34" s="20" t="str">
        <f t="shared" si="1"/>
        <v>S# INCORRECT</v>
      </c>
      <c r="BO34" s="55" t="str">
        <f t="shared" si="2"/>
        <v/>
      </c>
      <c r="BP34" s="55" t="b">
        <f t="shared" si="3"/>
        <v>0</v>
      </c>
      <c r="BQ34" s="55" t="b">
        <f t="shared" si="4"/>
        <v>0</v>
      </c>
      <c r="BR34" s="55" t="b">
        <f t="shared" si="5"/>
        <v>0</v>
      </c>
      <c r="BS34" s="55" t="str">
        <f t="shared" si="6"/>
        <v/>
      </c>
      <c r="BT34" s="55" t="str">
        <f t="shared" si="7"/>
        <v/>
      </c>
      <c r="BU34" s="55" t="str">
        <f t="shared" si="8"/>
        <v/>
      </c>
      <c r="BV34" s="55" t="str">
        <f t="shared" si="9"/>
        <v/>
      </c>
      <c r="BW34" s="60" t="str">
        <f t="shared" si="10"/>
        <v/>
      </c>
      <c r="BX34" s="61" t="str">
        <f t="shared" si="29"/>
        <v>INCORRECT</v>
      </c>
      <c r="BY34" s="55" t="b">
        <f t="shared" si="30"/>
        <v>0</v>
      </c>
      <c r="BZ34" s="62" t="str">
        <f t="shared" si="11"/>
        <v/>
      </c>
      <c r="CA34" s="55" t="b">
        <f t="shared" si="12"/>
        <v>0</v>
      </c>
      <c r="CB34" s="55" t="b">
        <f t="shared" si="13"/>
        <v>0</v>
      </c>
      <c r="CC34" s="55" t="b">
        <f t="shared" si="14"/>
        <v>0</v>
      </c>
      <c r="CD34" s="55" t="b">
        <f t="shared" si="15"/>
        <v>0</v>
      </c>
      <c r="CE34" s="55" t="b">
        <f t="shared" si="16"/>
        <v>0</v>
      </c>
      <c r="CF34" s="55" t="b">
        <f t="shared" si="17"/>
        <v>0</v>
      </c>
      <c r="CG34" s="55" t="str">
        <f t="shared" si="18"/>
        <v/>
      </c>
      <c r="CH34" s="55" t="str">
        <f t="shared" si="19"/>
        <v/>
      </c>
      <c r="CI34" s="55" t="str">
        <f t="shared" si="20"/>
        <v/>
      </c>
      <c r="CJ34" s="55" t="str">
        <f t="shared" si="21"/>
        <v/>
      </c>
      <c r="CK34" s="55" t="str">
        <f t="shared" si="22"/>
        <v/>
      </c>
      <c r="CL34" s="55" t="str">
        <f t="shared" si="23"/>
        <v/>
      </c>
      <c r="CM34" s="62" t="str">
        <f t="shared" si="24"/>
        <v/>
      </c>
      <c r="CN34" s="62" t="str">
        <f t="shared" si="25"/>
        <v/>
      </c>
      <c r="CO34" s="63" t="str">
        <f t="shared" si="26"/>
        <v>NO</v>
      </c>
      <c r="CP34" s="63" t="str">
        <f t="shared" si="27"/>
        <v>NO</v>
      </c>
      <c r="CQ34" s="61" t="str">
        <f t="shared" si="31"/>
        <v>NO</v>
      </c>
      <c r="CR34" s="61" t="str">
        <f t="shared" si="32"/>
        <v>NO</v>
      </c>
      <c r="CS34" s="63" t="str">
        <f t="shared" si="33"/>
        <v>OK</v>
      </c>
      <c r="CT34" s="55" t="b">
        <f t="shared" si="34"/>
        <v>0</v>
      </c>
      <c r="CU34" s="55" t="b">
        <f t="shared" si="35"/>
        <v>0</v>
      </c>
      <c r="CV34" s="55" t="b">
        <f t="shared" si="36"/>
        <v>0</v>
      </c>
      <c r="CW34" s="55" t="b">
        <f t="shared" si="37"/>
        <v>0</v>
      </c>
      <c r="CX34" s="62" t="str">
        <f t="shared" si="38"/>
        <v>SEQUENCE INCORRECT</v>
      </c>
      <c r="CY34" s="64">
        <f>COUNTIF(B21:B33,T(B34))</f>
        <v>13</v>
      </c>
    </row>
    <row r="35" spans="1:103" s="20" customFormat="1" ht="18.95" customHeight="1" thickBot="1">
      <c r="A35" s="51"/>
      <c r="B35" s="157"/>
      <c r="C35" s="158"/>
      <c r="D35" s="157"/>
      <c r="E35" s="158"/>
      <c r="F35" s="157"/>
      <c r="G35" s="158"/>
      <c r="H35" s="157"/>
      <c r="I35" s="158"/>
      <c r="J35" s="157"/>
      <c r="K35" s="158"/>
      <c r="L35" s="151" t="str">
        <f>IF(AND(B35&lt;&gt;"", H35&lt;&gt;"", J35&lt;&gt;"",OR(H35&lt;=I17,H35="ABS"),OR(J35&lt;=K17,J35="ABS")),IF(AND(J35="ABS"),"ABS",IF(SUM(H35:J35)=0,"ZERO",SUM(H35,J35))),"")</f>
        <v/>
      </c>
      <c r="M35" s="151"/>
      <c r="N35" s="152" t="str">
        <f>IF(AND(A35&lt;&gt;"",B35&lt;&gt;"",D35&lt;&gt;"", F35&lt;&gt;"", H35&lt;&gt;"", J35&lt;&gt;"",S35="",R35="OK",V35="",OR(D35&lt;=E17,D35="ABS"),OR(F35&lt;=G17,F35="ABS"),OR(H35&lt;=I17,H35="ABS"),OR(J35&lt;=K17,J35="ABS")),IF(AND(OR(D35=0,D35="ABS"),OR(F35=0,F35="ABS"),OR(L35=0,L35="ABS"),D35="ABS",F35="ABS",L35="ABS"),"ABS",IF(AND(SUM(D35:F35)=0,OR(L35="ZERO",L35="ABS")),"ZERO",IF(L35="ABS",SUM(D35,F35),SUM(D35,F35,H35,J35)))),"")</f>
        <v/>
      </c>
      <c r="O35" s="153"/>
      <c r="P35" s="97" t="str">
        <f>IF(N35="","",IF(O17=250,LOOKUP(N35,{"ABS","ZERO",0,125,137,150,165,187,212},{"FAIL","FAIL","FAIL","C","C+","B","B+","A","A+"}),IF(O17=200,LOOKUP(N35,{"ABS","ZERO",0,100,110,120,132,150,170},{"FAIL","FAIL","FAIL","C","C+","B","B+","A","A+"}),IF(O17=150,LOOKUP(N35,{"ABS","ZERO",0,75,82,90,99,112,127},{"FAIL","FAIL","FAIL","C","C+","B","B+","A","A+"}),IF(O17=100,LOOKUP(N35,{"ABS","ZERO",0,50,55,60,66,75,85},{"FAIL","FAIL","FAIL","C","C+","B","B+","A","A+"}),IF(O17=50,LOOKUP(N35,{"ABS","ZERO",0,25,27,30,33,37,42},{"FAIL","FAIL","FAIL","C","C+","B","B+","A","A+"})))))))</f>
        <v/>
      </c>
      <c r="Q35" s="210"/>
      <c r="R35" s="66" t="str">
        <f t="shared" si="0"/>
        <v/>
      </c>
      <c r="S35" s="169" t="str">
        <f>IF(AND(A35&lt;&gt;"",B35&lt;&gt;""),IF(OR(D35&lt;&gt;"ABS"),IF(OR(AND(D35&lt;ROUNDDOWN((0.7*E17),0),D35&lt;&gt;0),D35&gt;E17,D35=""),"Attendance Marks incorrect",""),""),"")</f>
        <v/>
      </c>
      <c r="T35" s="304"/>
      <c r="U35" s="304"/>
      <c r="V35" s="148" t="str">
        <f>IF(OR(AND(OR(F35&lt;=G17, F35=0, F35="ABS"),OR(H35&lt;=I17, H35=0, H35="ABS"),OR(J35&lt;=K17, J35=0,J35="ABS"))),IF(OR(AND(A35="",B35="",D35="",F35="",H35="",J35=""),AND(A35&lt;&gt;"",B35&lt;&gt;"",D35&lt;&gt;"",F35&lt;&gt;"",H35&lt;&gt;"",J35&lt;&gt;"", AG35="OK")),"","Given Marks or Format is incorrect"),"Given Marks or Format is incorrect")</f>
        <v/>
      </c>
      <c r="W35" s="149"/>
      <c r="X35" s="150"/>
      <c r="Y35" s="109" t="b">
        <f>IF(AND(EXACT(LEFT(B35,3),LEFT(G10,3)),MID(B35,4,1)="-",ISNUMBER(INT(MID(B35,5,1))),ISNUMBER(INT(MID(B35,6,1))),MID(B35,5,2)&lt;&gt;"00",MID(B35,5,2)&lt;&gt;MID(G10,2,2),EXACT(MID(B35,7,4),RIGHT(G10,4)),ISNUMBER(INT(MID(B35,11,1))),ISNUMBER(INT(MID(B35,12,1))),MID(B35,11,2)&lt;&gt;"00",OR(ISNUMBER(INT(MID(B35,11,3))),MID(B35,13,1)=""),OR(AND(ISNUMBER(INT(MID(B35,11,3))),MID(B35,11,1)&lt;&gt;"0",MID(B35,14,1)=""),AND((ISNUMBER(INT(MID(B35,11,2)))),MID(B35,13,1)=""))),"oKK")</f>
        <v>0</v>
      </c>
      <c r="Z35" s="1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1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12" t="b">
        <f>IF(AND( EXACT(LEFT(B35,LEN(G8)), G8),ISNUMBER(INT(MID(B35,(LEN(G8)+1),1))),ISNUMBER(INT(MID(B35,(LEN(G8)+2),1))), MID(B35,(LEN(G8)+1),2)&lt;&gt;"00",OR(ISNUMBER(INT(MID(B35,(LEN(G8)+3),1))),MID(B35,(LEN(G8)+3),1)=""),  OR(AND(ISNUMBER(INT(MID(B35,(LEN(G8)+1),3))),MID(B35,(LEN(G8)+1),1)&lt;&gt;"0", MID(B35,(LEN(G8)+4),1)=""),AND((ISNUMBER(INT(MID(B35,(LEN(G8)+1),2)))),MID(B35,(LEN(G8)+3),1)=""))),"OK")</f>
        <v>0</v>
      </c>
      <c r="AC35" s="1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14" t="b">
        <f>IF(LEFT(B35,1)="K",IF(AND(EXACT(LEFT(B35,3),LEFT(G8,3)),MID(B35,4,1)="-",ISNUMBER(INT(MID(B35,5,1))),ISNUMBER(INT(MID(B35,6,1))),MID(B35,5,2)&lt;&gt;"00", MID(B35,5,2)&lt;&gt;MID(G8,2,2),EXACT(MID(B35,7,2), RIGHT(G8,2)),ISNUMBER(INT(MID(B35,9,1))),ISNUMBER(INT(MID(B35,10,1))),MID(B35,9,2)&lt;&gt;"00",OR(ISNUMBER(INT(MID(B35,9,3))),MID(B35,11,1)=""),OR(AND(ISNUMBER(INT(MID(B35,9,3))),MID(B35,9,1)&lt;&gt;"0",MID(B35,12,1)=""),AND((ISNUMBER(INT(MID(B35,9,2)))),MID(B35,11,1)=""))),"oKK"))</f>
        <v>0</v>
      </c>
      <c r="AE35" s="15"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20" t="b">
        <f t="shared" si="28"/>
        <v>0</v>
      </c>
      <c r="AG35" s="20" t="str">
        <f t="shared" si="1"/>
        <v>S# INCORRECT</v>
      </c>
      <c r="BO35" s="55" t="str">
        <f t="shared" si="2"/>
        <v/>
      </c>
      <c r="BP35" s="55" t="b">
        <f t="shared" si="3"/>
        <v>0</v>
      </c>
      <c r="BQ35" s="55" t="b">
        <f t="shared" si="4"/>
        <v>0</v>
      </c>
      <c r="BR35" s="55" t="b">
        <f t="shared" si="5"/>
        <v>0</v>
      </c>
      <c r="BS35" s="55" t="str">
        <f t="shared" si="6"/>
        <v/>
      </c>
      <c r="BT35" s="55" t="str">
        <f t="shared" si="7"/>
        <v/>
      </c>
      <c r="BU35" s="55" t="str">
        <f t="shared" si="8"/>
        <v/>
      </c>
      <c r="BV35" s="55" t="str">
        <f t="shared" si="9"/>
        <v/>
      </c>
      <c r="BW35" s="60" t="str">
        <f t="shared" si="10"/>
        <v/>
      </c>
      <c r="BX35" s="61" t="str">
        <f t="shared" si="29"/>
        <v>INCORRECT</v>
      </c>
      <c r="BY35" s="55" t="b">
        <f t="shared" si="30"/>
        <v>0</v>
      </c>
      <c r="BZ35" s="62" t="str">
        <f t="shared" si="11"/>
        <v/>
      </c>
      <c r="CA35" s="55" t="b">
        <f t="shared" si="12"/>
        <v>0</v>
      </c>
      <c r="CB35" s="55" t="b">
        <f t="shared" si="13"/>
        <v>0</v>
      </c>
      <c r="CC35" s="55" t="b">
        <f t="shared" si="14"/>
        <v>0</v>
      </c>
      <c r="CD35" s="55" t="b">
        <f t="shared" si="15"/>
        <v>0</v>
      </c>
      <c r="CE35" s="55" t="b">
        <f t="shared" si="16"/>
        <v>0</v>
      </c>
      <c r="CF35" s="55" t="b">
        <f t="shared" si="17"/>
        <v>0</v>
      </c>
      <c r="CG35" s="55" t="str">
        <f t="shared" si="18"/>
        <v/>
      </c>
      <c r="CH35" s="55" t="str">
        <f t="shared" si="19"/>
        <v/>
      </c>
      <c r="CI35" s="55" t="str">
        <f t="shared" si="20"/>
        <v/>
      </c>
      <c r="CJ35" s="55" t="str">
        <f t="shared" si="21"/>
        <v/>
      </c>
      <c r="CK35" s="55" t="str">
        <f t="shared" si="22"/>
        <v/>
      </c>
      <c r="CL35" s="55" t="str">
        <f t="shared" si="23"/>
        <v/>
      </c>
      <c r="CM35" s="62" t="str">
        <f t="shared" si="24"/>
        <v/>
      </c>
      <c r="CN35" s="62" t="str">
        <f t="shared" si="25"/>
        <v/>
      </c>
      <c r="CO35" s="63" t="str">
        <f t="shared" si="26"/>
        <v>NO</v>
      </c>
      <c r="CP35" s="63" t="str">
        <f t="shared" si="27"/>
        <v>NO</v>
      </c>
      <c r="CQ35" s="61" t="str">
        <f t="shared" si="31"/>
        <v>NO</v>
      </c>
      <c r="CR35" s="61" t="str">
        <f t="shared" si="32"/>
        <v>NO</v>
      </c>
      <c r="CS35" s="63" t="str">
        <f t="shared" si="33"/>
        <v>OK</v>
      </c>
      <c r="CT35" s="55" t="b">
        <f t="shared" si="34"/>
        <v>0</v>
      </c>
      <c r="CU35" s="55" t="b">
        <f t="shared" si="35"/>
        <v>0</v>
      </c>
      <c r="CV35" s="55" t="b">
        <f t="shared" si="36"/>
        <v>0</v>
      </c>
      <c r="CW35" s="55" t="b">
        <f t="shared" si="37"/>
        <v>0</v>
      </c>
      <c r="CX35" s="62" t="str">
        <f t="shared" si="38"/>
        <v>SEQUENCE INCORRECT</v>
      </c>
      <c r="CY35" s="64">
        <f>COUNTIF(B21:B34,T(B35))</f>
        <v>14</v>
      </c>
    </row>
    <row r="36" spans="1:103" s="20" customFormat="1" ht="18.95" customHeight="1" thickBot="1">
      <c r="A36" s="51"/>
      <c r="B36" s="157"/>
      <c r="C36" s="158"/>
      <c r="D36" s="157"/>
      <c r="E36" s="158"/>
      <c r="F36" s="157"/>
      <c r="G36" s="158"/>
      <c r="H36" s="157"/>
      <c r="I36" s="158"/>
      <c r="J36" s="157"/>
      <c r="K36" s="158"/>
      <c r="L36" s="151" t="str">
        <f>IF(AND(B36&lt;&gt;"", H36&lt;&gt;"", J36&lt;&gt;"",OR(H36&lt;=I17,H36="ABS"),OR(J36&lt;=K17,J36="ABS")),IF(AND(J36="ABS"),"ABS",IF(SUM(H36:J36)=0,"ZERO",SUM(H36,J36))),"")</f>
        <v/>
      </c>
      <c r="M36" s="151"/>
      <c r="N36" s="152" t="str">
        <f>IF(AND(A36&lt;&gt;"",B36&lt;&gt;"",D36&lt;&gt;"", F36&lt;&gt;"", H36&lt;&gt;"", J36&lt;&gt;"",S36="",R36="OK",V36="",OR(D36&lt;=E17,D36="ABS"),OR(F36&lt;=G17,F36="ABS"),OR(H36&lt;=I17,H36="ABS"),OR(J36&lt;=K17,J36="ABS")),IF(AND(OR(D36=0,D36="ABS"),OR(F36=0,F36="ABS"),OR(L36=0,L36="ABS"),D36="ABS",F36="ABS",L36="ABS"),"ABS",IF(AND(SUM(D36:F36)=0,OR(L36="ZERO",L36="ABS")),"ZERO",IF(L36="ABS",SUM(D36,F36),SUM(D36,F36,H36,J36)))),"")</f>
        <v/>
      </c>
      <c r="O36" s="153"/>
      <c r="P36" s="97" t="str">
        <f>IF(N36="","",IF(O17=250,LOOKUP(N36,{"ABS","ZERO",0,125,137,150,165,187,212},{"FAIL","FAIL","FAIL","C","C+","B","B+","A","A+"}),IF(O17=200,LOOKUP(N36,{"ABS","ZERO",0,100,110,120,132,150,170},{"FAIL","FAIL","FAIL","C","C+","B","B+","A","A+"}),IF(O17=150,LOOKUP(N36,{"ABS","ZERO",0,75,82,90,99,112,127},{"FAIL","FAIL","FAIL","C","C+","B","B+","A","A+"}),IF(O17=100,LOOKUP(N36,{"ABS","ZERO",0,50,55,60,66,75,85},{"FAIL","FAIL","FAIL","C","C+","B","B+","A","A+"}),IF(O17=50,LOOKUP(N36,{"ABS","ZERO",0,25,27,30,33,37,42},{"FAIL","FAIL","FAIL","C","C+","B","B+","A","A+"})))))))</f>
        <v/>
      </c>
      <c r="Q36" s="210"/>
      <c r="R36" s="66" t="str">
        <f t="shared" si="0"/>
        <v/>
      </c>
      <c r="S36" s="169" t="str">
        <f>IF(AND(A36&lt;&gt;"",B36&lt;&gt;""),IF(OR(D36&lt;&gt;"ABS"),IF(OR(AND(D36&lt;ROUNDDOWN((0.7*E17),0),D36&lt;&gt;0),D36&gt;E17,D36=""),"Attendance Marks incorrect",""),""),"")</f>
        <v/>
      </c>
      <c r="T36" s="304"/>
      <c r="U36" s="304"/>
      <c r="V36" s="148" t="str">
        <f>IF(OR(AND(OR(F36&lt;=G17, F36=0, F36="ABS"),OR(H36&lt;=I17, H36=0, H36="ABS"),OR(J36&lt;=K17, J36=0,J36="ABS"))),IF(OR(AND(A36="",B36="",D36="",F36="",H36="",J36=""),AND(A36&lt;&gt;"",B36&lt;&gt;"",D36&lt;&gt;"",F36&lt;&gt;"",H36&lt;&gt;"",J36&lt;&gt;"", AG36="OK")),"","Given Marks or Format is incorrect"),"Given Marks or Format is incorrect")</f>
        <v/>
      </c>
      <c r="W36" s="149"/>
      <c r="X36" s="150"/>
      <c r="Y36" s="109" t="b">
        <f>IF(AND(EXACT(LEFT(B36,3),LEFT(G10,3)),MID(B36,4,1)="-",ISNUMBER(INT(MID(B36,5,1))),ISNUMBER(INT(MID(B36,6,1))),MID(B36,5,2)&lt;&gt;"00",MID(B36,5,2)&lt;&gt;MID(G10,2,2),EXACT(MID(B36,7,4),RIGHT(G10,4)),ISNUMBER(INT(MID(B36,11,1))),ISNUMBER(INT(MID(B36,12,1))),MID(B36,11,2)&lt;&gt;"00",OR(ISNUMBER(INT(MID(B36,11,3))),MID(B36,13,1)=""),OR(AND(ISNUMBER(INT(MID(B36,11,3))),MID(B36,11,1)&lt;&gt;"0",MID(B36,14,1)=""),AND((ISNUMBER(INT(MID(B36,11,2)))),MID(B36,13,1)=""))),"oKK")</f>
        <v>0</v>
      </c>
      <c r="Z36" s="1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1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12" t="b">
        <f>IF(AND( EXACT(LEFT(B36,LEN(G8)), G8),ISNUMBER(INT(MID(B36,(LEN(G8)+1),1))),ISNUMBER(INT(MID(B36,(LEN(G8)+2),1))), MID(B36,(LEN(G8)+1),2)&lt;&gt;"00",OR(ISNUMBER(INT(MID(B36,(LEN(G8)+3),1))),MID(B36,(LEN(G8)+3),1)=""),  OR(AND(ISNUMBER(INT(MID(B36,(LEN(G8)+1),3))),MID(B36,(LEN(G8)+1),1)&lt;&gt;"0", MID(B36,(LEN(G8)+4),1)=""),AND((ISNUMBER(INT(MID(B36,(LEN(G8)+1),2)))),MID(B36,(LEN(G8)+3),1)=""))),"OK")</f>
        <v>0</v>
      </c>
      <c r="AC36" s="1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14" t="b">
        <f>IF(LEFT(B36,1)="K",IF(AND(EXACT(LEFT(B36,3),LEFT(G8,3)),MID(B36,4,1)="-",ISNUMBER(INT(MID(B36,5,1))),ISNUMBER(INT(MID(B36,6,1))),MID(B36,5,2)&lt;&gt;"00", MID(B36,5,2)&lt;&gt;MID(G8,2,2),EXACT(MID(B36,7,2), RIGHT(G8,2)),ISNUMBER(INT(MID(B36,9,1))),ISNUMBER(INT(MID(B36,10,1))),MID(B36,9,2)&lt;&gt;"00",OR(ISNUMBER(INT(MID(B36,9,3))),MID(B36,11,1)=""),OR(AND(ISNUMBER(INT(MID(B36,9,3))),MID(B36,9,1)&lt;&gt;"0",MID(B36,12,1)=""),AND((ISNUMBER(INT(MID(B36,9,2)))),MID(B36,11,1)=""))),"oKK"))</f>
        <v>0</v>
      </c>
      <c r="AE36" s="15"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20" t="b">
        <f t="shared" si="28"/>
        <v>0</v>
      </c>
      <c r="AG36" s="20" t="str">
        <f t="shared" si="1"/>
        <v>S# INCORRECT</v>
      </c>
      <c r="BO36" s="55" t="str">
        <f t="shared" si="2"/>
        <v/>
      </c>
      <c r="BP36" s="55" t="b">
        <f t="shared" si="3"/>
        <v>0</v>
      </c>
      <c r="BQ36" s="55" t="b">
        <f t="shared" si="4"/>
        <v>0</v>
      </c>
      <c r="BR36" s="55" t="b">
        <f t="shared" si="5"/>
        <v>0</v>
      </c>
      <c r="BS36" s="55" t="str">
        <f t="shared" si="6"/>
        <v/>
      </c>
      <c r="BT36" s="55" t="str">
        <f t="shared" si="7"/>
        <v/>
      </c>
      <c r="BU36" s="55" t="str">
        <f t="shared" si="8"/>
        <v/>
      </c>
      <c r="BV36" s="55" t="str">
        <f t="shared" si="9"/>
        <v/>
      </c>
      <c r="BW36" s="60" t="str">
        <f t="shared" si="10"/>
        <v/>
      </c>
      <c r="BX36" s="61" t="str">
        <f t="shared" si="29"/>
        <v>INCORRECT</v>
      </c>
      <c r="BY36" s="55" t="b">
        <f t="shared" si="30"/>
        <v>0</v>
      </c>
      <c r="BZ36" s="62" t="str">
        <f t="shared" si="11"/>
        <v/>
      </c>
      <c r="CA36" s="55" t="b">
        <f t="shared" si="12"/>
        <v>0</v>
      </c>
      <c r="CB36" s="55" t="b">
        <f t="shared" si="13"/>
        <v>0</v>
      </c>
      <c r="CC36" s="55" t="b">
        <f t="shared" si="14"/>
        <v>0</v>
      </c>
      <c r="CD36" s="55" t="b">
        <f t="shared" si="15"/>
        <v>0</v>
      </c>
      <c r="CE36" s="55" t="b">
        <f t="shared" si="16"/>
        <v>0</v>
      </c>
      <c r="CF36" s="55" t="b">
        <f t="shared" si="17"/>
        <v>0</v>
      </c>
      <c r="CG36" s="55" t="str">
        <f t="shared" si="18"/>
        <v/>
      </c>
      <c r="CH36" s="55" t="str">
        <f t="shared" si="19"/>
        <v/>
      </c>
      <c r="CI36" s="55" t="str">
        <f t="shared" si="20"/>
        <v/>
      </c>
      <c r="CJ36" s="55" t="str">
        <f t="shared" si="21"/>
        <v/>
      </c>
      <c r="CK36" s="55" t="str">
        <f t="shared" si="22"/>
        <v/>
      </c>
      <c r="CL36" s="55" t="str">
        <f t="shared" si="23"/>
        <v/>
      </c>
      <c r="CM36" s="62" t="str">
        <f t="shared" si="24"/>
        <v/>
      </c>
      <c r="CN36" s="62" t="str">
        <f t="shared" si="25"/>
        <v/>
      </c>
      <c r="CO36" s="63" t="str">
        <f t="shared" si="26"/>
        <v>NO</v>
      </c>
      <c r="CP36" s="63" t="str">
        <f t="shared" si="27"/>
        <v>NO</v>
      </c>
      <c r="CQ36" s="61" t="str">
        <f t="shared" si="31"/>
        <v>NO</v>
      </c>
      <c r="CR36" s="61" t="str">
        <f t="shared" si="32"/>
        <v>NO</v>
      </c>
      <c r="CS36" s="63" t="str">
        <f t="shared" si="33"/>
        <v>OK</v>
      </c>
      <c r="CT36" s="55" t="b">
        <f t="shared" si="34"/>
        <v>0</v>
      </c>
      <c r="CU36" s="55" t="b">
        <f t="shared" si="35"/>
        <v>0</v>
      </c>
      <c r="CV36" s="55" t="b">
        <f t="shared" si="36"/>
        <v>0</v>
      </c>
      <c r="CW36" s="55" t="b">
        <f t="shared" si="37"/>
        <v>0</v>
      </c>
      <c r="CX36" s="62" t="str">
        <f t="shared" si="38"/>
        <v>SEQUENCE INCORRECT</v>
      </c>
      <c r="CY36" s="64">
        <f>COUNTIF(B21:B35,T(B36))</f>
        <v>15</v>
      </c>
    </row>
    <row r="37" spans="1:103" s="20" customFormat="1" ht="18.95" customHeight="1" thickBot="1">
      <c r="A37" s="51"/>
      <c r="B37" s="157"/>
      <c r="C37" s="158"/>
      <c r="D37" s="157"/>
      <c r="E37" s="158"/>
      <c r="F37" s="157"/>
      <c r="G37" s="158"/>
      <c r="H37" s="157"/>
      <c r="I37" s="158"/>
      <c r="J37" s="157"/>
      <c r="K37" s="158"/>
      <c r="L37" s="151" t="str">
        <f>IF(AND(B37&lt;&gt;"", H37&lt;&gt;"", J37&lt;&gt;"",OR(H37&lt;=I17,H37="ABS"),OR(J37&lt;=K17,J37="ABS")),IF(AND(J37="ABS"),"ABS",IF(SUM(H37:J37)=0,"ZERO",SUM(H37,J37))),"")</f>
        <v/>
      </c>
      <c r="M37" s="151"/>
      <c r="N37" s="152" t="str">
        <f>IF(AND(A37&lt;&gt;"",B37&lt;&gt;"",D37&lt;&gt;"", F37&lt;&gt;"", H37&lt;&gt;"", J37&lt;&gt;"",S37="",R37="OK",V37="",OR(D37&lt;=E17,D37="ABS"),OR(F37&lt;=G17,F37="ABS"),OR(H37&lt;=I17,H37="ABS"),OR(J37&lt;=K17,J37="ABS")),IF(AND(OR(D37=0,D37="ABS"),OR(F37=0,F37="ABS"),OR(L37=0,L37="ABS"),D37="ABS",F37="ABS",L37="ABS"),"ABS",IF(AND(SUM(D37:F37)=0,OR(L37="ZERO",L37="ABS")),"ZERO",IF(L37="ABS",SUM(D37,F37),SUM(D37,F37,H37,J37)))),"")</f>
        <v/>
      </c>
      <c r="O37" s="153"/>
      <c r="P37" s="97" t="str">
        <f>IF(N37="","",IF(O17=250,LOOKUP(N37,{"ABS","ZERO",0,125,137,150,165,187,212},{"FAIL","FAIL","FAIL","C","C+","B","B+","A","A+"}),IF(O17=200,LOOKUP(N37,{"ABS","ZERO",0,100,110,120,132,150,170},{"FAIL","FAIL","FAIL","C","C+","B","B+","A","A+"}),IF(O17=150,LOOKUP(N37,{"ABS","ZERO",0,75,82,90,99,112,127},{"FAIL","FAIL","FAIL","C","C+","B","B+","A","A+"}),IF(O17=100,LOOKUP(N37,{"ABS","ZERO",0,50,55,60,66,75,85},{"FAIL","FAIL","FAIL","C","C+","B","B+","A","A+"}),IF(O17=50,LOOKUP(N37,{"ABS","ZERO",0,25,27,30,33,37,42},{"FAIL","FAIL","FAIL","C","C+","B","B+","A","A+"})))))))</f>
        <v/>
      </c>
      <c r="Q37" s="210"/>
      <c r="R37" s="66" t="str">
        <f t="shared" si="0"/>
        <v/>
      </c>
      <c r="S37" s="169" t="str">
        <f>IF(AND(A37&lt;&gt;"",B37&lt;&gt;""),IF(OR(D37&lt;&gt;"ABS"),IF(OR(AND(D37&lt;ROUNDDOWN((0.7*E17),0),D37&lt;&gt;0),D37&gt;E17,D37=""),"Attendance Marks incorrect",""),""),"")</f>
        <v/>
      </c>
      <c r="T37" s="304"/>
      <c r="U37" s="304"/>
      <c r="V37" s="148" t="str">
        <f>IF(OR(AND(OR(F37&lt;=G17, F37=0, F37="ABS"),OR(H37&lt;=I17, H37=0, H37="ABS"),OR(J37&lt;=K17, J37=0,J37="ABS"))),IF(OR(AND(A37="",B37="",D37="",F37="",H37="",J37=""),AND(A37&lt;&gt;"",B37&lt;&gt;"",D37&lt;&gt;"",F37&lt;&gt;"",H37&lt;&gt;"",J37&lt;&gt;"", AG37="OK")),"","Given Marks or Format is incorrect"),"Given Marks or Format is incorrect")</f>
        <v/>
      </c>
      <c r="W37" s="149"/>
      <c r="X37" s="150"/>
      <c r="Y37" s="109" t="b">
        <f>IF(AND(EXACT(LEFT(B37,3),LEFT(G10,3)),MID(B37,4,1)="-",ISNUMBER(INT(MID(B37,5,1))),ISNUMBER(INT(MID(B37,6,1))),MID(B37,5,2)&lt;&gt;"00",MID(B37,5,2)&lt;&gt;MID(G10,2,2),EXACT(MID(B37,7,4),RIGHT(G10,4)),ISNUMBER(INT(MID(B37,11,1))),ISNUMBER(INT(MID(B37,12,1))),MID(B37,11,2)&lt;&gt;"00",OR(ISNUMBER(INT(MID(B37,11,3))),MID(B37,13,1)=""),OR(AND(ISNUMBER(INT(MID(B37,11,3))),MID(B37,11,1)&lt;&gt;"0",MID(B37,14,1)=""),AND((ISNUMBER(INT(MID(B37,11,2)))),MID(B37,13,1)=""))),"oKK")</f>
        <v>0</v>
      </c>
      <c r="Z37" s="1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1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12" t="b">
        <f>IF(AND( EXACT(LEFT(B37,LEN(G8)), G8),ISNUMBER(INT(MID(B37,(LEN(G8)+1),1))),ISNUMBER(INT(MID(B37,(LEN(G8)+2),1))), MID(B37,(LEN(G8)+1),2)&lt;&gt;"00",OR(ISNUMBER(INT(MID(B37,(LEN(G8)+3),1))),MID(B37,(LEN(G8)+3),1)=""),  OR(AND(ISNUMBER(INT(MID(B37,(LEN(G8)+1),3))),MID(B37,(LEN(G8)+1),1)&lt;&gt;"0", MID(B37,(LEN(G8)+4),1)=""),AND((ISNUMBER(INT(MID(B37,(LEN(G8)+1),2)))),MID(B37,(LEN(G8)+3),1)=""))),"OK")</f>
        <v>0</v>
      </c>
      <c r="AC37" s="1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14" t="b">
        <f>IF(LEFT(B37,1)="K",IF(AND(EXACT(LEFT(B37,3),LEFT(G8,3)),MID(B37,4,1)="-",ISNUMBER(INT(MID(B37,5,1))),ISNUMBER(INT(MID(B37,6,1))),MID(B37,5,2)&lt;&gt;"00", MID(B37,5,2)&lt;&gt;MID(G8,2,2),EXACT(MID(B37,7,2), RIGHT(G8,2)),ISNUMBER(INT(MID(B37,9,1))),ISNUMBER(INT(MID(B37,10,1))),MID(B37,9,2)&lt;&gt;"00",OR(ISNUMBER(INT(MID(B37,9,3))),MID(B37,11,1)=""),OR(AND(ISNUMBER(INT(MID(B37,9,3))),MID(B37,9,1)&lt;&gt;"0",MID(B37,12,1)=""),AND((ISNUMBER(INT(MID(B37,9,2)))),MID(B37,11,1)=""))),"oKK"))</f>
        <v>0</v>
      </c>
      <c r="AE37" s="15"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20" t="b">
        <f t="shared" si="28"/>
        <v>0</v>
      </c>
      <c r="AG37" s="20" t="str">
        <f t="shared" si="1"/>
        <v>S# INCORRECT</v>
      </c>
      <c r="BO37" s="55" t="str">
        <f t="shared" si="2"/>
        <v/>
      </c>
      <c r="BP37" s="55" t="b">
        <f t="shared" si="3"/>
        <v>0</v>
      </c>
      <c r="BQ37" s="55" t="b">
        <f t="shared" si="4"/>
        <v>0</v>
      </c>
      <c r="BR37" s="55" t="b">
        <f t="shared" si="5"/>
        <v>0</v>
      </c>
      <c r="BS37" s="55" t="str">
        <f t="shared" si="6"/>
        <v/>
      </c>
      <c r="BT37" s="55" t="str">
        <f t="shared" si="7"/>
        <v/>
      </c>
      <c r="BU37" s="55" t="str">
        <f t="shared" si="8"/>
        <v/>
      </c>
      <c r="BV37" s="55" t="str">
        <f t="shared" si="9"/>
        <v/>
      </c>
      <c r="BW37" s="60" t="str">
        <f t="shared" si="10"/>
        <v/>
      </c>
      <c r="BX37" s="61" t="str">
        <f t="shared" si="29"/>
        <v>INCORRECT</v>
      </c>
      <c r="BY37" s="55" t="b">
        <f t="shared" si="30"/>
        <v>0</v>
      </c>
      <c r="BZ37" s="62" t="str">
        <f t="shared" si="11"/>
        <v/>
      </c>
      <c r="CA37" s="55" t="b">
        <f t="shared" si="12"/>
        <v>0</v>
      </c>
      <c r="CB37" s="55" t="b">
        <f t="shared" si="13"/>
        <v>0</v>
      </c>
      <c r="CC37" s="55" t="b">
        <f t="shared" si="14"/>
        <v>0</v>
      </c>
      <c r="CD37" s="55" t="b">
        <f t="shared" si="15"/>
        <v>0</v>
      </c>
      <c r="CE37" s="55" t="b">
        <f t="shared" si="16"/>
        <v>0</v>
      </c>
      <c r="CF37" s="55" t="b">
        <f t="shared" si="17"/>
        <v>0</v>
      </c>
      <c r="CG37" s="55" t="str">
        <f t="shared" si="18"/>
        <v/>
      </c>
      <c r="CH37" s="55" t="str">
        <f t="shared" si="19"/>
        <v/>
      </c>
      <c r="CI37" s="55" t="str">
        <f t="shared" si="20"/>
        <v/>
      </c>
      <c r="CJ37" s="55" t="str">
        <f t="shared" si="21"/>
        <v/>
      </c>
      <c r="CK37" s="55" t="str">
        <f t="shared" si="22"/>
        <v/>
      </c>
      <c r="CL37" s="55" t="str">
        <f t="shared" si="23"/>
        <v/>
      </c>
      <c r="CM37" s="62" t="str">
        <f t="shared" si="24"/>
        <v/>
      </c>
      <c r="CN37" s="62" t="str">
        <f t="shared" si="25"/>
        <v/>
      </c>
      <c r="CO37" s="63" t="str">
        <f t="shared" si="26"/>
        <v>NO</v>
      </c>
      <c r="CP37" s="63" t="str">
        <f t="shared" si="27"/>
        <v>NO</v>
      </c>
      <c r="CQ37" s="61" t="str">
        <f t="shared" si="31"/>
        <v>NO</v>
      </c>
      <c r="CR37" s="61" t="str">
        <f t="shared" si="32"/>
        <v>NO</v>
      </c>
      <c r="CS37" s="63" t="str">
        <f t="shared" si="33"/>
        <v>OK</v>
      </c>
      <c r="CT37" s="55" t="b">
        <f t="shared" si="34"/>
        <v>0</v>
      </c>
      <c r="CU37" s="55" t="b">
        <f t="shared" si="35"/>
        <v>0</v>
      </c>
      <c r="CV37" s="55" t="b">
        <f t="shared" si="36"/>
        <v>0</v>
      </c>
      <c r="CW37" s="55" t="b">
        <f t="shared" si="37"/>
        <v>0</v>
      </c>
      <c r="CX37" s="62" t="str">
        <f t="shared" si="38"/>
        <v>SEQUENCE INCORRECT</v>
      </c>
      <c r="CY37" s="64">
        <f>COUNTIF(B21:B36,T(B37))</f>
        <v>16</v>
      </c>
    </row>
    <row r="38" spans="1:103" s="20" customFormat="1" ht="18.95" customHeight="1" thickBot="1">
      <c r="A38" s="51"/>
      <c r="B38" s="157"/>
      <c r="C38" s="158"/>
      <c r="D38" s="157"/>
      <c r="E38" s="158"/>
      <c r="F38" s="157"/>
      <c r="G38" s="158"/>
      <c r="H38" s="157"/>
      <c r="I38" s="158"/>
      <c r="J38" s="157"/>
      <c r="K38" s="158"/>
      <c r="L38" s="151" t="str">
        <f>IF(AND(B38&lt;&gt;"", H38&lt;&gt;"", J38&lt;&gt;"",OR(H38&lt;=I17,H38="ABS"),OR(J38&lt;=K17,J38="ABS")),IF(AND(J38="ABS"),"ABS",IF(SUM(H38:J38)=0,"ZERO",SUM(H38,J38))),"")</f>
        <v/>
      </c>
      <c r="M38" s="151"/>
      <c r="N38" s="152" t="str">
        <f>IF(AND(A38&lt;&gt;"",B38&lt;&gt;"",D38&lt;&gt;"", F38&lt;&gt;"", H38&lt;&gt;"", J38&lt;&gt;"",S38="",R38="OK",V38="",OR(D38&lt;=E17,D38="ABS"),OR(F38&lt;=G17,F38="ABS"),OR(H38&lt;=I17,H38="ABS"),OR(J38&lt;=K17,J38="ABS")),IF(AND(OR(D38=0,D38="ABS"),OR(F38=0,F38="ABS"),OR(L38=0,L38="ABS"),D38="ABS",F38="ABS",L38="ABS"),"ABS",IF(AND(SUM(D38:F38)=0,OR(L38="ZERO",L38="ABS")),"ZERO",IF(L38="ABS",SUM(D38,F38),SUM(D38,F38,H38,J38)))),"")</f>
        <v/>
      </c>
      <c r="O38" s="153"/>
      <c r="P38" s="97" t="str">
        <f>IF(N38="","",IF(O17=250,LOOKUP(N38,{"ABS","ZERO",0,125,137,150,165,187,212},{"FAIL","FAIL","FAIL","C","C+","B","B+","A","A+"}),IF(O17=200,LOOKUP(N38,{"ABS","ZERO",0,100,110,120,132,150,170},{"FAIL","FAIL","FAIL","C","C+","B","B+","A","A+"}),IF(O17=150,LOOKUP(N38,{"ABS","ZERO",0,75,82,90,99,112,127},{"FAIL","FAIL","FAIL","C","C+","B","B+","A","A+"}),IF(O17=100,LOOKUP(N38,{"ABS","ZERO",0,50,55,60,66,75,85},{"FAIL","FAIL","FAIL","C","C+","B","B+","A","A+"}),IF(O17=50,LOOKUP(N38,{"ABS","ZERO",0,25,27,30,33,37,42},{"FAIL","FAIL","FAIL","C","C+","B","B+","A","A+"})))))))</f>
        <v/>
      </c>
      <c r="Q38" s="210"/>
      <c r="R38" s="66" t="str">
        <f t="shared" si="0"/>
        <v/>
      </c>
      <c r="S38" s="169" t="str">
        <f>IF(AND(A38&lt;&gt;"",B38&lt;&gt;""),IF(OR(D38&lt;&gt;"ABS"),IF(OR(AND(D38&lt;ROUNDDOWN((0.7*E17),0),D38&lt;&gt;0),D38&gt;E17,D38=""),"Attendance Marks incorrect",""),""),"")</f>
        <v/>
      </c>
      <c r="T38" s="304"/>
      <c r="U38" s="304"/>
      <c r="V38" s="148" t="str">
        <f>IF(OR(AND(OR(F38&lt;=G17, F38=0, F38="ABS"),OR(H38&lt;=I17, H38=0, H38="ABS"),OR(J38&lt;=K17, J38=0,J38="ABS"))),IF(OR(AND(A38="",B38="",D38="",F38="",H38="",J38=""),AND(A38&lt;&gt;"",B38&lt;&gt;"",D38&lt;&gt;"",F38&lt;&gt;"",H38&lt;&gt;"",J38&lt;&gt;"", AG38="OK")),"","Given Marks or Format is incorrect"),"Given Marks or Format is incorrect")</f>
        <v/>
      </c>
      <c r="W38" s="149"/>
      <c r="X38" s="150"/>
      <c r="Y38" s="109" t="b">
        <f>IF(AND(EXACT(LEFT(B38,3),LEFT(G10,3)),MID(B38,4,1)="-",ISNUMBER(INT(MID(B38,5,1))),ISNUMBER(INT(MID(B38,6,1))),MID(B38,5,2)&lt;&gt;"00",MID(B38,5,2)&lt;&gt;MID(G10,2,2),EXACT(MID(B38,7,4),RIGHT(G10,4)),ISNUMBER(INT(MID(B38,11,1))),ISNUMBER(INT(MID(B38,12,1))),MID(B38,11,2)&lt;&gt;"00",OR(ISNUMBER(INT(MID(B38,11,3))),MID(B38,13,1)=""),OR(AND(ISNUMBER(INT(MID(B38,11,3))),MID(B38,11,1)&lt;&gt;"0",MID(B38,14,1)=""),AND((ISNUMBER(INT(MID(B38,11,2)))),MID(B38,13,1)=""))),"oKK")</f>
        <v>0</v>
      </c>
      <c r="Z38" s="1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1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12" t="b">
        <f>IF(AND( EXACT(LEFT(B38,LEN(G8)), G8),ISNUMBER(INT(MID(B38,(LEN(G8)+1),1))),ISNUMBER(INT(MID(B38,(LEN(G8)+2),1))), MID(B38,(LEN(G8)+1),2)&lt;&gt;"00",OR(ISNUMBER(INT(MID(B38,(LEN(G8)+3),1))),MID(B38,(LEN(G8)+3),1)=""),  OR(AND(ISNUMBER(INT(MID(B38,(LEN(G8)+1),3))),MID(B38,(LEN(G8)+1),1)&lt;&gt;"0", MID(B38,(LEN(G8)+4),1)=""),AND((ISNUMBER(INT(MID(B38,(LEN(G8)+1),2)))),MID(B38,(LEN(G8)+3),1)=""))),"OK")</f>
        <v>0</v>
      </c>
      <c r="AC38" s="1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14" t="b">
        <f>IF(LEFT(B38,1)="K",IF(AND(EXACT(LEFT(B38,3),LEFT(G8,3)),MID(B38,4,1)="-",ISNUMBER(INT(MID(B38,5,1))),ISNUMBER(INT(MID(B38,6,1))),MID(B38,5,2)&lt;&gt;"00", MID(B38,5,2)&lt;&gt;MID(G8,2,2),EXACT(MID(B38,7,2), RIGHT(G8,2)),ISNUMBER(INT(MID(B38,9,1))),ISNUMBER(INT(MID(B38,10,1))),MID(B38,9,2)&lt;&gt;"00",OR(ISNUMBER(INT(MID(B38,9,3))),MID(B38,11,1)=""),OR(AND(ISNUMBER(INT(MID(B38,9,3))),MID(B38,9,1)&lt;&gt;"0",MID(B38,12,1)=""),AND((ISNUMBER(INT(MID(B38,9,2)))),MID(B38,11,1)=""))),"oKK"))</f>
        <v>0</v>
      </c>
      <c r="AE38" s="15"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20" t="b">
        <f t="shared" si="28"/>
        <v>0</v>
      </c>
      <c r="AG38" s="20" t="str">
        <f t="shared" si="1"/>
        <v>S# INCORRECT</v>
      </c>
      <c r="BO38" s="55" t="str">
        <f t="shared" si="2"/>
        <v/>
      </c>
      <c r="BP38" s="55" t="b">
        <f t="shared" si="3"/>
        <v>0</v>
      </c>
      <c r="BQ38" s="55" t="b">
        <f t="shared" si="4"/>
        <v>0</v>
      </c>
      <c r="BR38" s="55" t="b">
        <f t="shared" si="5"/>
        <v>0</v>
      </c>
      <c r="BS38" s="55" t="str">
        <f t="shared" si="6"/>
        <v/>
      </c>
      <c r="BT38" s="55" t="str">
        <f t="shared" si="7"/>
        <v/>
      </c>
      <c r="BU38" s="55" t="str">
        <f t="shared" si="8"/>
        <v/>
      </c>
      <c r="BV38" s="55" t="str">
        <f t="shared" si="9"/>
        <v/>
      </c>
      <c r="BW38" s="60" t="str">
        <f t="shared" si="10"/>
        <v/>
      </c>
      <c r="BX38" s="61" t="str">
        <f t="shared" si="29"/>
        <v>INCORRECT</v>
      </c>
      <c r="BY38" s="55" t="b">
        <f t="shared" si="30"/>
        <v>0</v>
      </c>
      <c r="BZ38" s="62" t="str">
        <f t="shared" si="11"/>
        <v/>
      </c>
      <c r="CA38" s="55" t="b">
        <f t="shared" si="12"/>
        <v>0</v>
      </c>
      <c r="CB38" s="55" t="b">
        <f t="shared" si="13"/>
        <v>0</v>
      </c>
      <c r="CC38" s="55" t="b">
        <f t="shared" si="14"/>
        <v>0</v>
      </c>
      <c r="CD38" s="55" t="b">
        <f t="shared" si="15"/>
        <v>0</v>
      </c>
      <c r="CE38" s="55" t="b">
        <f t="shared" si="16"/>
        <v>0</v>
      </c>
      <c r="CF38" s="55" t="b">
        <f t="shared" si="17"/>
        <v>0</v>
      </c>
      <c r="CG38" s="55" t="str">
        <f t="shared" si="18"/>
        <v/>
      </c>
      <c r="CH38" s="55" t="str">
        <f t="shared" si="19"/>
        <v/>
      </c>
      <c r="CI38" s="55" t="str">
        <f t="shared" si="20"/>
        <v/>
      </c>
      <c r="CJ38" s="55" t="str">
        <f t="shared" si="21"/>
        <v/>
      </c>
      <c r="CK38" s="55" t="str">
        <f t="shared" si="22"/>
        <v/>
      </c>
      <c r="CL38" s="55" t="str">
        <f t="shared" si="23"/>
        <v/>
      </c>
      <c r="CM38" s="62" t="str">
        <f t="shared" si="24"/>
        <v/>
      </c>
      <c r="CN38" s="62" t="str">
        <f t="shared" si="25"/>
        <v/>
      </c>
      <c r="CO38" s="63" t="str">
        <f t="shared" si="26"/>
        <v>NO</v>
      </c>
      <c r="CP38" s="63" t="str">
        <f t="shared" si="27"/>
        <v>NO</v>
      </c>
      <c r="CQ38" s="61" t="str">
        <f t="shared" si="31"/>
        <v>NO</v>
      </c>
      <c r="CR38" s="61" t="str">
        <f t="shared" si="32"/>
        <v>NO</v>
      </c>
      <c r="CS38" s="63" t="str">
        <f t="shared" si="33"/>
        <v>OK</v>
      </c>
      <c r="CT38" s="55" t="b">
        <f t="shared" si="34"/>
        <v>0</v>
      </c>
      <c r="CU38" s="55" t="b">
        <f t="shared" si="35"/>
        <v>0</v>
      </c>
      <c r="CV38" s="55" t="b">
        <f t="shared" si="36"/>
        <v>0</v>
      </c>
      <c r="CW38" s="55" t="b">
        <f t="shared" si="37"/>
        <v>0</v>
      </c>
      <c r="CX38" s="62" t="str">
        <f t="shared" si="38"/>
        <v>SEQUENCE INCORRECT</v>
      </c>
      <c r="CY38" s="64">
        <f>COUNTIF(B21:B37,T(B38))</f>
        <v>17</v>
      </c>
    </row>
    <row r="39" spans="1:103" s="20" customFormat="1" ht="18.95" customHeight="1" thickBot="1">
      <c r="A39" s="51"/>
      <c r="B39" s="157"/>
      <c r="C39" s="158"/>
      <c r="D39" s="157"/>
      <c r="E39" s="158"/>
      <c r="F39" s="157"/>
      <c r="G39" s="158"/>
      <c r="H39" s="157"/>
      <c r="I39" s="158"/>
      <c r="J39" s="157"/>
      <c r="K39" s="158"/>
      <c r="L39" s="151" t="str">
        <f>IF(AND(B39&lt;&gt;"", H39&lt;&gt;"", J39&lt;&gt;"",OR(H39&lt;=I17,H39="ABS"),OR(J39&lt;=K17,J39="ABS")),IF(AND(J39="ABS"),"ABS",IF(SUM(H39:J39)=0,"ZERO",SUM(H39,J39))),"")</f>
        <v/>
      </c>
      <c r="M39" s="151"/>
      <c r="N39" s="152" t="str">
        <f>IF(AND(A39&lt;&gt;"",B39&lt;&gt;"",D39&lt;&gt;"", F39&lt;&gt;"", H39&lt;&gt;"", J39&lt;&gt;"",S39="",R39="OK",V39="",OR(D39&lt;=E17,D39="ABS"),OR(F39&lt;=G17,F39="ABS"),OR(H39&lt;=I17,H39="ABS"),OR(J39&lt;=K17,J39="ABS")),IF(AND(OR(D39=0,D39="ABS"),OR(F39=0,F39="ABS"),OR(L39=0,L39="ABS"),D39="ABS",F39="ABS",L39="ABS"),"ABS",IF(AND(SUM(D39:F39)=0,OR(L39="ZERO",L39="ABS")),"ZERO",IF(L39="ABS",SUM(D39,F39),SUM(D39,F39,H39,J39)))),"")</f>
        <v/>
      </c>
      <c r="O39" s="153"/>
      <c r="P39" s="97" t="str">
        <f>IF(N39="","",IF(O17=250,LOOKUP(N39,{"ABS","ZERO",0,125,137,150,165,187,212},{"FAIL","FAIL","FAIL","C","C+","B","B+","A","A+"}),IF(O17=200,LOOKUP(N39,{"ABS","ZERO",0,100,110,120,132,150,170},{"FAIL","FAIL","FAIL","C","C+","B","B+","A","A+"}),IF(O17=150,LOOKUP(N39,{"ABS","ZERO",0,75,82,90,99,112,127},{"FAIL","FAIL","FAIL","C","C+","B","B+","A","A+"}),IF(O17=100,LOOKUP(N39,{"ABS","ZERO",0,50,55,60,66,75,85},{"FAIL","FAIL","FAIL","C","C+","B","B+","A","A+"}),IF(O17=50,LOOKUP(N39,{"ABS","ZERO",0,25,27,30,33,37,42},{"FAIL","FAIL","FAIL","C","C+","B","B+","A","A+"})))))))</f>
        <v/>
      </c>
      <c r="Q39" s="210"/>
      <c r="R39" s="66" t="str">
        <f t="shared" si="0"/>
        <v/>
      </c>
      <c r="S39" s="169" t="str">
        <f>IF(AND(A39&lt;&gt;"",B39&lt;&gt;""),IF(OR(D39&lt;&gt;"ABS"),IF(OR(AND(D39&lt;ROUNDDOWN((0.7*E17),0),D39&lt;&gt;0),D39&gt;E17,D39=""),"Attendance Marks incorrect",""),""),"")</f>
        <v/>
      </c>
      <c r="T39" s="304"/>
      <c r="U39" s="304"/>
      <c r="V39" s="148" t="str">
        <f>IF(OR(AND(OR(F39&lt;=G17, F39=0, F39="ABS"),OR(H39&lt;=I17, H39=0, H39="ABS"),OR(J39&lt;=K17, J39=0,J39="ABS"))),IF(OR(AND(A39="",B39="",D39="",F39="",H39="",J39=""),AND(A39&lt;&gt;"",B39&lt;&gt;"",D39&lt;&gt;"",F39&lt;&gt;"",H39&lt;&gt;"",J39&lt;&gt;"", AG39="OK")),"","Given Marks or Format is incorrect"),"Given Marks or Format is incorrect")</f>
        <v/>
      </c>
      <c r="W39" s="149"/>
      <c r="X39" s="150"/>
      <c r="Y39" s="109" t="b">
        <f>IF(AND(EXACT(LEFT(B39,3),LEFT(G10,3)),MID(B39,4,1)="-",ISNUMBER(INT(MID(B39,5,1))),ISNUMBER(INT(MID(B39,6,1))),MID(B39,5,2)&lt;&gt;"00",MID(B39,5,2)&lt;&gt;MID(G10,2,2),EXACT(MID(B39,7,4),RIGHT(G10,4)),ISNUMBER(INT(MID(B39,11,1))),ISNUMBER(INT(MID(B39,12,1))),MID(B39,11,2)&lt;&gt;"00",OR(ISNUMBER(INT(MID(B39,11,3))),MID(B39,13,1)=""),OR(AND(ISNUMBER(INT(MID(B39,11,3))),MID(B39,11,1)&lt;&gt;"0",MID(B39,14,1)=""),AND((ISNUMBER(INT(MID(B39,11,2)))),MID(B39,13,1)=""))),"oKK")</f>
        <v>0</v>
      </c>
      <c r="Z39" s="14" t="b">
        <f>IF(AND(EXACT(LEFT(B39,4),LEFT(G8,4)),MID(B39,5,1)="-",ISNUMBER(INT(MID(B39,6,1))),ISNUMBER(INT(MID(B39,7,1))),MID(B39,6,2)&lt;&gt;"00",MID(B39,6,2)&lt;&gt;MID(G8,3,2),EXACT(MID(B39,8,2),RIGHT(G8,2)),ISNUMBER(INT(MID(B39,10,1))),ISNUMBER(INT(MID(B39,11,1))),MID(B39,10,2)&lt;&gt;"00",OR(ISNUMBER(INT(MID(B39,10,3))),MID(B39,12,1)=""),OR(AND(ISNUMBER(INT(MID(B39,10,3))),MID(B39,10,1)&lt;&gt;"0",MID(B39,13,1)=""),AND((ISNUMBER(INT(MID(B39,10,2)))),MID(B39,12,1)=""))),"oKK")</f>
        <v>0</v>
      </c>
      <c r="AA39" s="14" t="b">
        <f>IF(AND(EXACT(LEFT(B39,3),LEFT(G8,3)),MID(B39,4,1)="-",ISNUMBER(INT(MID(B39,5,1))),ISNUMBER(INT(MID(B39,6,1))),MID(B39,5,2)&lt;&gt;"00",MID(B39,5,2)&lt;&gt;MID(G8,2,2),EXACT(MID(B39,7,3),RIGHT(G8,3)),ISNUMBER(INT(MID(B39,10,1))),ISNUMBER(INT(MID(B39,11,1))),MID(B39,10,2)&lt;&gt;"00",OR(ISNUMBER(INT(MID(B39,10,3))),MID(B39,12,1)=""),OR(AND(ISNUMBER(INT(MID(B39,10,3))),MID(B39,10,1)&lt;&gt;"0",MID(B39,13,1)=""),AND((ISNUMBER(INT(MID(B39,10,2)))),MID(B39,12,1)=""))),"oKK")</f>
        <v>0</v>
      </c>
      <c r="AB39" s="12" t="b">
        <f>IF(AND( EXACT(LEFT(B39,LEN(G8)), G8),ISNUMBER(INT(MID(B39,(LEN(G8)+1),1))),ISNUMBER(INT(MID(B39,(LEN(G8)+2),1))), MID(B39,(LEN(G8)+1),2)&lt;&gt;"00",OR(ISNUMBER(INT(MID(B39,(LEN(G8)+3),1))),MID(B39,(LEN(G8)+3),1)=""),  OR(AND(ISNUMBER(INT(MID(B39,(LEN(G8)+1),3))),MID(B39,(LEN(G8)+1),1)&lt;&gt;"0", MID(B39,(LEN(G8)+4),1)=""),AND((ISNUMBER(INT(MID(B39,(LEN(G8)+1),2)))),MID(B39,(LEN(G8)+3),1)=""))),"OK")</f>
        <v>0</v>
      </c>
      <c r="AC39" s="13" t="b">
        <f>IF(AND(LEN(G8)=5,LEFT(G8,1)&lt;&gt;"K"),IF(AND((LEFT(B39,2)=LEFT(G8,2)),MID(B39,3,1)="-",ISNUMBER(INT(MID(B39,4,1))),ISNUMBER(INT(MID(B39,5,1))),MID(B39,4,2)&lt;&gt;"00", MID(B39,4,2)&lt;&gt;LEFT(G8,2),MID(B39,9,2)&lt;&gt;"00",EXACT(MID(B39,6,3),RIGHT(G8,3)),OR(ISNUMBER(INT(MID(B39,9,3))),MID(B39,11,1)=""),ISNUMBER(INT(MID(B39,9,1))),ISNUMBER(INT(MID(B39,10,1))),OR(AND(ISNUMBER(INT(MID(B39,9,3))),MID(B39,9,1)&lt;&gt;"0",MID(B39,12,1)=""),AND((ISNUMBER(INT(MID(B39,9,2)))),MID(B39,11,1)=""))),"oOk"))</f>
        <v>0</v>
      </c>
      <c r="AD39" s="14" t="b">
        <f>IF(LEFT(B39,1)="K",IF(AND(EXACT(LEFT(B39,3),LEFT(G8,3)),MID(B39,4,1)="-",ISNUMBER(INT(MID(B39,5,1))),ISNUMBER(INT(MID(B39,6,1))),MID(B39,5,2)&lt;&gt;"00", MID(B39,5,2)&lt;&gt;MID(G8,2,2),EXACT(MID(B39,7,2), RIGHT(G8,2)),ISNUMBER(INT(MID(B39,9,1))),ISNUMBER(INT(MID(B39,10,1))),MID(B39,9,2)&lt;&gt;"00",OR(ISNUMBER(INT(MID(B39,9,3))),MID(B39,11,1)=""),OR(AND(ISNUMBER(INT(MID(B39,9,3))),MID(B39,9,1)&lt;&gt;"0",MID(B39,12,1)=""),AND((ISNUMBER(INT(MID(B39,9,2)))),MID(B39,11,1)=""))),"oKK"))</f>
        <v>0</v>
      </c>
      <c r="AE39" s="15" t="b">
        <f>IF(AND((LEFT(B39,2)=LEFT(G8,2)),MID(B39,3,1)="-",ISNUMBER(INT(MID(B39,4,1))),ISNUMBER(INT(MID(B39,5,1))),MID(B39,4,2)&lt;&gt;"00", MID(B39,4,2)&lt;&gt;LEFT(G8,2),MID(B39,8,2)&lt;&gt;"00",EXACT(MID(B39,6,2), RIGHT(G8,2)),OR(ISNUMBER(INT(MID(B39,8,3))),MID(B39,10,1)=""),ISNUMBER(INT(MID(B39,8,1))),ISNUMBER(INT(MID(B39,9,1))), OR(AND(ISNUMBER(INT(MID(B39,8,3))),MID(B39,8,1)&lt;&gt;"0", MID(B39,11,1)=""),AND((ISNUMBER(INT(MID(B39,8,2)))),MID(B39,10,1)=""))),"oK")</f>
        <v>0</v>
      </c>
      <c r="AF39" s="20" t="b">
        <f t="shared" si="28"/>
        <v>0</v>
      </c>
      <c r="AG39" s="20" t="str">
        <f t="shared" si="1"/>
        <v>S# INCORRECT</v>
      </c>
      <c r="BO39" s="55" t="str">
        <f t="shared" si="2"/>
        <v/>
      </c>
      <c r="BP39" s="55" t="b">
        <f t="shared" si="3"/>
        <v>0</v>
      </c>
      <c r="BQ39" s="55" t="b">
        <f t="shared" si="4"/>
        <v>0</v>
      </c>
      <c r="BR39" s="55" t="b">
        <f t="shared" si="5"/>
        <v>0</v>
      </c>
      <c r="BS39" s="55" t="str">
        <f t="shared" si="6"/>
        <v/>
      </c>
      <c r="BT39" s="55" t="str">
        <f t="shared" si="7"/>
        <v/>
      </c>
      <c r="BU39" s="55" t="str">
        <f t="shared" si="8"/>
        <v/>
      </c>
      <c r="BV39" s="55" t="str">
        <f t="shared" si="9"/>
        <v/>
      </c>
      <c r="BW39" s="60" t="str">
        <f t="shared" si="10"/>
        <v/>
      </c>
      <c r="BX39" s="61" t="str">
        <f t="shared" si="29"/>
        <v>INCORRECT</v>
      </c>
      <c r="BY39" s="55" t="b">
        <f t="shared" si="30"/>
        <v>0</v>
      </c>
      <c r="BZ39" s="62" t="str">
        <f t="shared" si="11"/>
        <v/>
      </c>
      <c r="CA39" s="55" t="b">
        <f t="shared" si="12"/>
        <v>0</v>
      </c>
      <c r="CB39" s="55" t="b">
        <f t="shared" si="13"/>
        <v>0</v>
      </c>
      <c r="CC39" s="55" t="b">
        <f t="shared" si="14"/>
        <v>0</v>
      </c>
      <c r="CD39" s="55" t="b">
        <f t="shared" si="15"/>
        <v>0</v>
      </c>
      <c r="CE39" s="55" t="b">
        <f t="shared" si="16"/>
        <v>0</v>
      </c>
      <c r="CF39" s="55" t="b">
        <f t="shared" si="17"/>
        <v>0</v>
      </c>
      <c r="CG39" s="55" t="str">
        <f t="shared" si="18"/>
        <v/>
      </c>
      <c r="CH39" s="55" t="str">
        <f t="shared" si="19"/>
        <v/>
      </c>
      <c r="CI39" s="55" t="str">
        <f t="shared" si="20"/>
        <v/>
      </c>
      <c r="CJ39" s="55" t="str">
        <f t="shared" si="21"/>
        <v/>
      </c>
      <c r="CK39" s="55" t="str">
        <f t="shared" si="22"/>
        <v/>
      </c>
      <c r="CL39" s="55" t="str">
        <f t="shared" si="23"/>
        <v/>
      </c>
      <c r="CM39" s="62" t="str">
        <f t="shared" si="24"/>
        <v/>
      </c>
      <c r="CN39" s="62" t="str">
        <f t="shared" si="25"/>
        <v/>
      </c>
      <c r="CO39" s="63" t="str">
        <f t="shared" si="26"/>
        <v>NO</v>
      </c>
      <c r="CP39" s="63" t="str">
        <f t="shared" si="27"/>
        <v>NO</v>
      </c>
      <c r="CQ39" s="61" t="str">
        <f t="shared" si="31"/>
        <v>NO</v>
      </c>
      <c r="CR39" s="61" t="str">
        <f t="shared" si="32"/>
        <v>NO</v>
      </c>
      <c r="CS39" s="63" t="str">
        <f t="shared" si="33"/>
        <v>OK</v>
      </c>
      <c r="CT39" s="55" t="b">
        <f t="shared" si="34"/>
        <v>0</v>
      </c>
      <c r="CU39" s="55" t="b">
        <f t="shared" si="35"/>
        <v>0</v>
      </c>
      <c r="CV39" s="55" t="b">
        <f t="shared" si="36"/>
        <v>0</v>
      </c>
      <c r="CW39" s="55" t="b">
        <f t="shared" si="37"/>
        <v>0</v>
      </c>
      <c r="CX39" s="62" t="str">
        <f t="shared" si="38"/>
        <v>SEQUENCE INCORRECT</v>
      </c>
      <c r="CY39" s="64">
        <f>COUNTIF(B21:B38,T(B39))</f>
        <v>18</v>
      </c>
    </row>
    <row r="40" spans="1:103" s="20" customFormat="1" ht="18.95" customHeight="1" thickBot="1">
      <c r="A40" s="51"/>
      <c r="B40" s="157"/>
      <c r="C40" s="158"/>
      <c r="D40" s="157"/>
      <c r="E40" s="158"/>
      <c r="F40" s="157"/>
      <c r="G40" s="158"/>
      <c r="H40" s="157"/>
      <c r="I40" s="158"/>
      <c r="J40" s="157"/>
      <c r="K40" s="158"/>
      <c r="L40" s="151" t="str">
        <f>IF(AND(B40&lt;&gt;"", H40&lt;&gt;"", J40&lt;&gt;"",OR(H40&lt;=I17,H40="ABS"),OR(J40&lt;=K17,J40="ABS")),IF(AND(J40="ABS"),"ABS",IF(SUM(H40:J40)=0,"ZERO",SUM(H40,J40))),"")</f>
        <v/>
      </c>
      <c r="M40" s="151"/>
      <c r="N40" s="152" t="str">
        <f>IF(AND(A40&lt;&gt;"",B40&lt;&gt;"",D40&lt;&gt;"", F40&lt;&gt;"", H40&lt;&gt;"", J40&lt;&gt;"",S40="",R40="OK",V40="",OR(D40&lt;=E17,D40="ABS"),OR(F40&lt;=G17,F40="ABS"),OR(H40&lt;=I17,H40="ABS"),OR(J40&lt;=K17,J40="ABS")),IF(AND(OR(D40=0,D40="ABS"),OR(F40=0,F40="ABS"),OR(L40=0,L40="ABS"),D40="ABS",F40="ABS",L40="ABS"),"ABS",IF(AND(SUM(D40:F40)=0,OR(L40="ZERO",L40="ABS")),"ZERO",IF(L40="ABS",SUM(D40,F40),SUM(D40,F40,H40,J40)))),"")</f>
        <v/>
      </c>
      <c r="O40" s="153"/>
      <c r="P40" s="97" t="str">
        <f>IF(N40="","",IF(O17=250,LOOKUP(N40,{"ABS","ZERO",0,125,137,150,165,187,212},{"FAIL","FAIL","FAIL","C","C+","B","B+","A","A+"}),IF(O17=200,LOOKUP(N40,{"ABS","ZERO",0,100,110,120,132,150,170},{"FAIL","FAIL","FAIL","C","C+","B","B+","A","A+"}),IF(O17=150,LOOKUP(N40,{"ABS","ZERO",0,75,82,90,99,112,127},{"FAIL","FAIL","FAIL","C","C+","B","B+","A","A+"}),IF(O17=100,LOOKUP(N40,{"ABS","ZERO",0,50,55,60,66,75,85},{"FAIL","FAIL","FAIL","C","C+","B","B+","A","A+"}),IF(O17=50,LOOKUP(N40,{"ABS","ZERO",0,25,27,30,33,37,42},{"FAIL","FAIL","FAIL","C","C+","B","B+","A","A+"})))))))</f>
        <v/>
      </c>
      <c r="Q40" s="210"/>
      <c r="R40" s="66" t="str">
        <f t="shared" si="0"/>
        <v/>
      </c>
      <c r="S40" s="308" t="str">
        <f>IF(AND(A40&lt;&gt;"",B40&lt;&gt;""),IF(OR(D40&lt;&gt;"ABS"),IF(OR(AND(D40&lt;ROUNDDOWN((0.7*E17),0),D40&lt;&gt;0),D40&gt;E17,D40=""),"Attendance Marks incorrect",""),""),"")</f>
        <v/>
      </c>
      <c r="T40" s="309"/>
      <c r="U40" s="309"/>
      <c r="V40" s="242" t="str">
        <f>IF(OR(AND(OR(F40&lt;=G17, F40=0, F40="ABS"),OR(H40&lt;=I17, H40=0, H40="ABS"),OR(J40&lt;=K17, J40=0,J40="ABS"))),IF(OR(AND(A40="",B40="",D40="",F40="",H40="",J40=""),AND(A40&lt;&gt;"",B40&lt;&gt;"",D40&lt;&gt;"",F40&lt;&gt;"",H40&lt;&gt;"",J40&lt;&gt;"", AG40="OK")),"","Given Marks or Format is incorrect"),"Given Marks or Format is incorrect")</f>
        <v/>
      </c>
      <c r="W40" s="243"/>
      <c r="X40" s="244"/>
      <c r="Y40" s="109" t="b">
        <f>IF(AND(EXACT(LEFT(B40,3),LEFT(G10,3)),MID(B40,4,1)="-",ISNUMBER(INT(MID(B40,5,1))),ISNUMBER(INT(MID(B40,6,1))),MID(B40,5,2)&lt;&gt;"00",MID(B40,5,2)&lt;&gt;MID(G10,2,2),EXACT(MID(B40,7,4),RIGHT(G10,4)),ISNUMBER(INT(MID(B40,11,1))),ISNUMBER(INT(MID(B40,12,1))),MID(B40,11,2)&lt;&gt;"00",OR(ISNUMBER(INT(MID(B40,11,3))),MID(B40,13,1)=""),OR(AND(ISNUMBER(INT(MID(B40,11,3))),MID(B40,11,1)&lt;&gt;"0",MID(B40,14,1)=""),AND((ISNUMBER(INT(MID(B40,11,2)))),MID(B40,13,1)=""))),"oKK")</f>
        <v>0</v>
      </c>
      <c r="Z40" s="14" t="b">
        <f>IF(AND(EXACT(LEFT(B40,4),LEFT(G8,4)),MID(B40,5,1)="-",ISNUMBER(INT(MID(B40,6,1))),ISNUMBER(INT(MID(B40,7,1))),MID(B40,6,2)&lt;&gt;"00",MID(B40,6,2)&lt;&gt;MID(G8,3,2),EXACT(MID(B40,8,2),RIGHT(G8,2)),ISNUMBER(INT(MID(B40,10,1))),ISNUMBER(INT(MID(B40,11,1))),MID(B40,10,2)&lt;&gt;"00",OR(ISNUMBER(INT(MID(B40,10,3))),MID(B40,12,1)=""),OR(AND(ISNUMBER(INT(MID(B40,10,3))),MID(B40,10,1)&lt;&gt;"0",MID(B40,13,1)=""),AND((ISNUMBER(INT(MID(B40,10,2)))),MID(B40,12,1)=""))),"oKK")</f>
        <v>0</v>
      </c>
      <c r="AA40" s="14" t="b">
        <f>IF(AND(EXACT(LEFT(B40,3),LEFT(G8,3)),MID(B40,4,1)="-",ISNUMBER(INT(MID(B40,5,1))),ISNUMBER(INT(MID(B40,6,1))),MID(B40,5,2)&lt;&gt;"00",MID(B40,5,2)&lt;&gt;MID(G8,2,2),EXACT(MID(B40,7,3),RIGHT(G8,3)),ISNUMBER(INT(MID(B40,10,1))),ISNUMBER(INT(MID(B40,11,1))),MID(B40,10,2)&lt;&gt;"00",OR(ISNUMBER(INT(MID(B40,10,3))),MID(B40,12,1)=""),OR(AND(ISNUMBER(INT(MID(B40,10,3))),MID(B40,10,1)&lt;&gt;"0",MID(B40,13,1)=""),AND((ISNUMBER(INT(MID(B40,10,2)))),MID(B40,12,1)=""))),"oKK")</f>
        <v>0</v>
      </c>
      <c r="AB40" s="12" t="b">
        <f>IF(AND( EXACT(LEFT(B40,LEN(G8)), G8),ISNUMBER(INT(MID(B40,(LEN(G8)+1),1))),ISNUMBER(INT(MID(B40,(LEN(G8)+2),1))), MID(B40,(LEN(G8)+1),2)&lt;&gt;"00",OR(ISNUMBER(INT(MID(B40,(LEN(G8)+3),1))),MID(B40,(LEN(G8)+3),1)=""),  OR(AND(ISNUMBER(INT(MID(B40,(LEN(G8)+1),3))),MID(B40,(LEN(G8)+1),1)&lt;&gt;"0", MID(B40,(LEN(G8)+4),1)=""),AND((ISNUMBER(INT(MID(B40,(LEN(G8)+1),2)))),MID(B40,(LEN(G8)+3),1)=""))),"OK")</f>
        <v>0</v>
      </c>
      <c r="AC40" s="13" t="b">
        <f>IF(AND(LEN(G8)=5,LEFT(G8,1)&lt;&gt;"K"),IF(AND((LEFT(B40,2)=LEFT(G8,2)),MID(B40,3,1)="-",ISNUMBER(INT(MID(B40,4,1))),ISNUMBER(INT(MID(B40,5,1))),MID(B40,4,2)&lt;&gt;"00", MID(B40,4,2)&lt;&gt;LEFT(G8,2),MID(B40,9,2)&lt;&gt;"00",EXACT(MID(B40,6,3),RIGHT(G8,3)),OR(ISNUMBER(INT(MID(B40,9,3))),MID(B40,11,1)=""),ISNUMBER(INT(MID(B40,9,1))),ISNUMBER(INT(MID(B40,10,1))),OR(AND(ISNUMBER(INT(MID(B40,9,3))),MID(B40,9,1)&lt;&gt;"0",MID(B40,12,1)=""),AND((ISNUMBER(INT(MID(B40,9,2)))),MID(B40,11,1)=""))),"oOk"))</f>
        <v>0</v>
      </c>
      <c r="AD40" s="14" t="b">
        <f>IF(LEFT(B40,1)="K",IF(AND(EXACT(LEFT(B40,3),LEFT(G8,3)),MID(B40,4,1)="-",ISNUMBER(INT(MID(B40,5,1))),ISNUMBER(INT(MID(B40,6,1))),MID(B40,5,2)&lt;&gt;"00", MID(B40,5,2)&lt;&gt;MID(G8,2,2),EXACT(MID(B40,7,2), RIGHT(G8,2)),ISNUMBER(INT(MID(B40,9,1))),ISNUMBER(INT(MID(B40,10,1))),MID(B40,9,2)&lt;&gt;"00",OR(ISNUMBER(INT(MID(B40,9,3))),MID(B40,11,1)=""),OR(AND(ISNUMBER(INT(MID(B40,9,3))),MID(B40,9,1)&lt;&gt;"0",MID(B40,12,1)=""),AND((ISNUMBER(INT(MID(B40,9,2)))),MID(B40,11,1)=""))),"oKK"))</f>
        <v>0</v>
      </c>
      <c r="AE40" s="15" t="b">
        <f>IF(AND((LEFT(B40,2)=LEFT(G8,2)),MID(B40,3,1)="-",ISNUMBER(INT(MID(B40,4,1))),ISNUMBER(INT(MID(B40,5,1))),MID(B40,4,2)&lt;&gt;"00", MID(B40,4,2)&lt;&gt;LEFT(G8,2),MID(B40,8,2)&lt;&gt;"00",EXACT(MID(B40,6,2), RIGHT(G8,2)),OR(ISNUMBER(INT(MID(B40,8,3))),MID(B40,10,1)=""),ISNUMBER(INT(MID(B40,8,1))),ISNUMBER(INT(MID(B40,9,1))), OR(AND(ISNUMBER(INT(MID(B40,8,3))),MID(B40,8,1)&lt;&gt;"0", MID(B40,11,1)=""),AND((ISNUMBER(INT(MID(B40,8,2)))),MID(B40,10,1)=""))),"oK")</f>
        <v>0</v>
      </c>
      <c r="AF40" s="20" t="b">
        <f t="shared" si="28"/>
        <v>0</v>
      </c>
      <c r="AG40" s="20" t="str">
        <f t="shared" si="1"/>
        <v>S# INCORRECT</v>
      </c>
      <c r="BO40" s="55" t="str">
        <f>RIGHT(B40,3)</f>
        <v/>
      </c>
      <c r="BP40" s="55" t="b">
        <f>ISNUMBER(INT((MID(BO40,1,1))))</f>
        <v>0</v>
      </c>
      <c r="BQ40" s="55" t="b">
        <f>ISNUMBER(INT((MID(BO40,2,1))))</f>
        <v>0</v>
      </c>
      <c r="BR40" s="55" t="b">
        <f>ISNUMBER(INT((MID(BO40,3,1))))</f>
        <v>0</v>
      </c>
      <c r="BS40" s="55" t="str">
        <f>IF(BP40=TRUE, MID(BO40,1,1),"")</f>
        <v/>
      </c>
      <c r="BT40" s="55" t="str">
        <f>IF(BQ40=TRUE, MID(BO40,2,1),"")</f>
        <v/>
      </c>
      <c r="BU40" s="55" t="str">
        <f>IF(BR40=TRUE, MID(BO40,3,1),"")</f>
        <v/>
      </c>
      <c r="BV40" s="55" t="str">
        <f>T(BS40)&amp;T(BT40)&amp;T(BU40)</f>
        <v/>
      </c>
      <c r="BW40" s="60" t="str">
        <f>IF(BV40="","",INT(TRIM(BV40)))</f>
        <v/>
      </c>
      <c r="BX40" s="61" t="str">
        <f>IF(BW40&gt;BW39,"OK","INCORRECT")</f>
        <v>INCORRECT</v>
      </c>
      <c r="BY40" s="55" t="b">
        <f>BW40&gt;BW39</f>
        <v>0</v>
      </c>
      <c r="BZ40" s="62" t="str">
        <f>LEFT(B40,6)</f>
        <v/>
      </c>
      <c r="CA40" s="55" t="b">
        <f>ISNUMBER(INT((MID(BZ40,1,1))))</f>
        <v>0</v>
      </c>
      <c r="CB40" s="55" t="b">
        <f>ISNUMBER(INT((MID(BZ40,2,1))))</f>
        <v>0</v>
      </c>
      <c r="CC40" s="55" t="b">
        <f>ISNUMBER(INT((MID(BZ40,3,1))))</f>
        <v>0</v>
      </c>
      <c r="CD40" s="55" t="b">
        <f>ISNUMBER(INT((MID(BZ40,4,1))))</f>
        <v>0</v>
      </c>
      <c r="CE40" s="55" t="b">
        <f>ISNUMBER(INT((MID(BZ40,5,1))))</f>
        <v>0</v>
      </c>
      <c r="CF40" s="55" t="b">
        <f>ISNUMBER(INT((MID(BZ40,6,1))))</f>
        <v>0</v>
      </c>
      <c r="CG40" s="55" t="str">
        <f>IF(CA40=TRUE, MID(BZ40,1,1),"")</f>
        <v/>
      </c>
      <c r="CH40" s="55" t="str">
        <f>IF(CB40=TRUE, MID(BZ40,2,1),"")</f>
        <v/>
      </c>
      <c r="CI40" s="55" t="str">
        <f>IF(CC40=TRUE, MID(BZ40,3,1),"")</f>
        <v/>
      </c>
      <c r="CJ40" s="55" t="str">
        <f>IF(CD40=TRUE, MID(BZ40,4,1),"")</f>
        <v/>
      </c>
      <c r="CK40" s="55" t="str">
        <f>IF(CE40=TRUE, MID(BZ40,5,1),"")</f>
        <v/>
      </c>
      <c r="CL40" s="55" t="str">
        <f>IF(CF40=TRUE, MID(BZ40,6,1),"")</f>
        <v/>
      </c>
      <c r="CM40" s="62" t="str">
        <f>TRIM(T(CG40)&amp;T(CH40)&amp;T(CI40))</f>
        <v/>
      </c>
      <c r="CN40" s="62" t="str">
        <f>TRIM(T(CJ40)&amp;T(CK40)&amp;T(CL40))</f>
        <v/>
      </c>
      <c r="CO40" s="63" t="str">
        <f>IF(OR(MID(BZ40,3,1)="-",MID(BZ40,4,1)="-"),T(CM40),"NO")</f>
        <v>NO</v>
      </c>
      <c r="CP40" s="63" t="str">
        <f>IF(OR(MID(BZ40,3,1)="-",MID(BZ40,4,1)="-"),T(CN40),"NO")</f>
        <v>NO</v>
      </c>
      <c r="CQ40" s="61" t="str">
        <f>IF(AND(CO40&lt;&gt;"NO", CP40&lt;&gt;"NO"),IF(CP40&lt;CO40,"OK","INCORRECT"),"NO")</f>
        <v>NO</v>
      </c>
      <c r="CR40" s="61" t="str">
        <f>IF(AND(CO40&lt;&gt;"NO", CP40&lt;&gt;"NO"),IF(CP40&lt;=CP39,"OK","INCORRECT"),"NO")</f>
        <v>NO</v>
      </c>
      <c r="CS40" s="63" t="str">
        <f>IF(OR(AND(OR(AND(CQ40="NO",CR40="NO"),AND(CQ40="OK", CR40="OK")),AND(CQ39="NO", CR39="NO")),AND(AND(CQ40="OK",CR40="OK",OR(AND(CQ39="NO", CR39="NO"),AND(CQ39="OK", CR39="OK"))))),"OK","INCORRECT")</f>
        <v>OK</v>
      </c>
      <c r="CT40" s="55" t="b">
        <f>IF(CS40="OK",IF(AND(CO39="NO",CO40="NO"),BW40&gt;BW39))</f>
        <v>0</v>
      </c>
      <c r="CU40" s="55" t="b">
        <f>IF(CS40="OK",AND(CQ40="OK",CR40="OK",CQ39="NO",CR39="NO"))</f>
        <v>0</v>
      </c>
      <c r="CV40" s="55" t="b">
        <f>IF(CS40="OK",IF(AND(EXACT(CN39,CN40)),BW40&gt;BW39))</f>
        <v>0</v>
      </c>
      <c r="CW40" s="55" t="b">
        <f>IF(CS40="OK",CP40&lt;CP39)</f>
        <v>0</v>
      </c>
      <c r="CX40" s="62" t="str">
        <f>IF(AND(CT40=FALSE,CU40=FALSE,CV40=FALSE,CW40=FALSE),"SEQUENCE INCORRECT","SEQUENCE CORRECT")</f>
        <v>SEQUENCE INCORRECT</v>
      </c>
      <c r="CY40" s="64">
        <f>COUNTIF(B22:B39,T(B40))</f>
        <v>18</v>
      </c>
    </row>
    <row r="41" spans="1:103" ht="18" customHeight="1" thickBot="1">
      <c r="A41" s="56" t="s">
        <v>470</v>
      </c>
      <c r="B41" s="57" t="s">
        <v>470</v>
      </c>
      <c r="C41" s="310" t="s">
        <v>336</v>
      </c>
      <c r="D41" s="310"/>
      <c r="E41" s="310"/>
      <c r="F41" s="310"/>
      <c r="G41" s="310"/>
      <c r="H41" s="310"/>
      <c r="I41" s="310"/>
      <c r="J41" s="310"/>
      <c r="K41" s="310"/>
      <c r="L41" s="310"/>
      <c r="M41" s="310"/>
      <c r="N41" s="310"/>
      <c r="O41" s="310"/>
      <c r="P41" s="310"/>
      <c r="Q41" s="210"/>
      <c r="R41" s="18">
        <f>COUNTIF(R21:R40,"FORMAT INCORRECT")+(COUNTIF(R21:R40,"SEQUENCE INCORRECT"))</f>
        <v>0</v>
      </c>
      <c r="S41" s="247">
        <f>COUNTIF(S21:S40,"Attendance Marks incorrect")</f>
        <v>0</v>
      </c>
      <c r="T41" s="248"/>
      <c r="U41" s="248"/>
      <c r="V41" s="247">
        <f>COUNTIF(V21:AC40,"Given Marks or Format is incorrect")</f>
        <v>0</v>
      </c>
      <c r="W41" s="248"/>
      <c r="X41" s="248"/>
      <c r="Y41" s="248"/>
      <c r="Z41" s="248"/>
      <c r="AA41" s="248"/>
      <c r="AB41" s="248"/>
      <c r="AC41" s="274"/>
    </row>
    <row r="42" spans="1:103" ht="11.25" customHeight="1" thickBot="1">
      <c r="A42" s="58" t="s">
        <v>470</v>
      </c>
      <c r="B42" s="59" t="s">
        <v>470</v>
      </c>
      <c r="C42" s="311"/>
      <c r="D42" s="311"/>
      <c r="E42" s="311"/>
      <c r="F42" s="311"/>
      <c r="G42" s="311"/>
      <c r="H42" s="311"/>
      <c r="I42" s="311"/>
      <c r="J42" s="311"/>
      <c r="K42" s="311"/>
      <c r="L42" s="311"/>
      <c r="M42" s="311"/>
      <c r="N42" s="311"/>
      <c r="O42" s="311"/>
      <c r="P42" s="311"/>
      <c r="Q42" s="210"/>
      <c r="R42" s="307"/>
      <c r="S42" s="307"/>
      <c r="T42" s="307"/>
      <c r="U42" s="307"/>
      <c r="V42" s="307"/>
      <c r="W42" s="307"/>
      <c r="X42" s="307"/>
      <c r="Y42" s="102"/>
      <c r="Z42" s="87"/>
      <c r="AA42" s="87"/>
    </row>
    <row r="43" spans="1:103" ht="17.25" customHeight="1">
      <c r="A43" s="272"/>
      <c r="B43" s="272"/>
      <c r="C43" s="272"/>
      <c r="D43" s="272"/>
      <c r="E43" s="272"/>
      <c r="F43" s="272"/>
      <c r="G43" s="272"/>
      <c r="H43" s="272"/>
      <c r="I43" s="272"/>
      <c r="J43" s="272"/>
      <c r="K43" s="272"/>
      <c r="L43" s="272"/>
      <c r="M43" s="272"/>
      <c r="N43" s="272"/>
      <c r="O43" s="272"/>
      <c r="P43" s="272"/>
      <c r="Q43" s="210"/>
      <c r="R43" s="276" t="s">
        <v>339</v>
      </c>
      <c r="S43" s="277"/>
      <c r="T43" s="278"/>
      <c r="U43" s="263">
        <f>SUM(R41:AC41)</f>
        <v>0</v>
      </c>
      <c r="V43" s="264"/>
      <c r="W43" s="275"/>
      <c r="X43" s="267"/>
      <c r="Y43" s="100"/>
      <c r="Z43" s="85"/>
      <c r="AA43" s="85"/>
    </row>
    <row r="44" spans="1:103" ht="20.25" customHeight="1" thickBot="1">
      <c r="A44" s="273"/>
      <c r="B44" s="273"/>
      <c r="C44" s="273"/>
      <c r="D44" s="273"/>
      <c r="E44" s="273"/>
      <c r="F44" s="273"/>
      <c r="G44" s="273"/>
      <c r="H44" s="273"/>
      <c r="I44" s="273"/>
      <c r="J44" s="273"/>
      <c r="K44" s="273"/>
      <c r="L44" s="273"/>
      <c r="M44" s="273"/>
      <c r="N44" s="273"/>
      <c r="O44" s="273"/>
      <c r="P44" s="273"/>
      <c r="Q44" s="210"/>
      <c r="R44" s="279"/>
      <c r="S44" s="280"/>
      <c r="T44" s="281"/>
      <c r="U44" s="265"/>
      <c r="V44" s="266"/>
      <c r="W44" s="275"/>
      <c r="X44" s="267"/>
      <c r="Y44" s="100"/>
      <c r="Z44" s="85"/>
      <c r="AA44" s="85"/>
    </row>
    <row r="45" spans="1:103" ht="15.75" customHeight="1">
      <c r="A45" s="260" t="s">
        <v>337</v>
      </c>
      <c r="B45" s="260"/>
      <c r="C45" s="260"/>
      <c r="D45" s="267"/>
      <c r="E45" s="267"/>
      <c r="F45" s="260" t="s">
        <v>20</v>
      </c>
      <c r="G45" s="260"/>
      <c r="H45" s="260"/>
      <c r="I45" s="260"/>
      <c r="J45" s="267"/>
      <c r="K45" s="267"/>
      <c r="L45" s="260" t="s">
        <v>21</v>
      </c>
      <c r="M45" s="260"/>
      <c r="N45" s="260"/>
      <c r="O45" s="260"/>
      <c r="P45" s="260"/>
      <c r="Q45" s="210"/>
      <c r="R45" s="177" t="s">
        <v>491</v>
      </c>
      <c r="S45" s="249"/>
      <c r="T45" s="249"/>
      <c r="U45" s="249"/>
      <c r="V45" s="249"/>
      <c r="W45" s="249"/>
      <c r="X45" s="250"/>
      <c r="Y45" s="101"/>
      <c r="Z45" s="86"/>
      <c r="AA45" s="86"/>
    </row>
    <row r="46" spans="1:103">
      <c r="A46" s="261"/>
      <c r="B46" s="261"/>
      <c r="C46" s="261"/>
      <c r="D46" s="267"/>
      <c r="E46" s="267"/>
      <c r="F46" s="261"/>
      <c r="G46" s="261"/>
      <c r="H46" s="261"/>
      <c r="I46" s="261"/>
      <c r="J46" s="267"/>
      <c r="K46" s="267"/>
      <c r="L46" s="261"/>
      <c r="M46" s="261"/>
      <c r="N46" s="261"/>
      <c r="O46" s="261"/>
      <c r="P46" s="261"/>
      <c r="Q46" s="210"/>
      <c r="R46" s="176"/>
      <c r="S46" s="174"/>
      <c r="T46" s="174"/>
      <c r="U46" s="174"/>
      <c r="V46" s="174"/>
      <c r="W46" s="174"/>
      <c r="X46" s="175"/>
      <c r="Y46" s="101"/>
      <c r="Z46" s="86"/>
      <c r="AA46" s="86"/>
    </row>
    <row r="47" spans="1:103">
      <c r="A47" s="262"/>
      <c r="B47" s="262"/>
      <c r="C47" s="262"/>
      <c r="D47" s="268"/>
      <c r="E47" s="268"/>
      <c r="F47" s="262"/>
      <c r="G47" s="262"/>
      <c r="H47" s="262"/>
      <c r="I47" s="262"/>
      <c r="J47" s="268"/>
      <c r="K47" s="268"/>
      <c r="L47" s="262"/>
      <c r="M47" s="262"/>
      <c r="N47" s="262"/>
      <c r="O47" s="262"/>
      <c r="P47" s="262"/>
      <c r="Q47" s="210"/>
      <c r="R47" s="176"/>
      <c r="S47" s="174"/>
      <c r="T47" s="174"/>
      <c r="U47" s="174"/>
      <c r="V47" s="174"/>
      <c r="W47" s="174"/>
      <c r="X47" s="175"/>
      <c r="Y47" s="101"/>
      <c r="Z47" s="86"/>
      <c r="AA47" s="86"/>
    </row>
    <row r="48" spans="1:103" ht="12" customHeight="1">
      <c r="A48" s="44" t="s">
        <v>15</v>
      </c>
      <c r="B48" s="254" t="s">
        <v>14</v>
      </c>
      <c r="C48" s="255"/>
      <c r="D48" s="255"/>
      <c r="E48" s="255"/>
      <c r="F48" s="255"/>
      <c r="G48" s="255"/>
      <c r="H48" s="255"/>
      <c r="I48" s="255"/>
      <c r="J48" s="255"/>
      <c r="K48" s="255"/>
      <c r="L48" s="255"/>
      <c r="M48" s="255"/>
      <c r="N48" s="255"/>
      <c r="O48" s="255"/>
      <c r="P48" s="256"/>
      <c r="Q48" s="210"/>
      <c r="R48" s="176"/>
      <c r="S48" s="174"/>
      <c r="T48" s="174"/>
      <c r="U48" s="174"/>
      <c r="V48" s="174"/>
      <c r="W48" s="174"/>
      <c r="X48" s="175"/>
      <c r="Y48" s="101"/>
      <c r="Z48" s="86"/>
      <c r="AA48" s="86"/>
    </row>
    <row r="49" spans="1:29" ht="12" customHeight="1" thickBot="1">
      <c r="A49" s="46">
        <f>$U$43</f>
        <v>0</v>
      </c>
      <c r="B49" s="257"/>
      <c r="C49" s="258"/>
      <c r="D49" s="258"/>
      <c r="E49" s="258"/>
      <c r="F49" s="258"/>
      <c r="G49" s="258"/>
      <c r="H49" s="258"/>
      <c r="I49" s="258"/>
      <c r="J49" s="258"/>
      <c r="K49" s="258"/>
      <c r="L49" s="258"/>
      <c r="M49" s="258"/>
      <c r="N49" s="258"/>
      <c r="O49" s="258"/>
      <c r="P49" s="259"/>
      <c r="Q49" s="210"/>
      <c r="R49" s="251"/>
      <c r="S49" s="252"/>
      <c r="T49" s="252"/>
      <c r="U49" s="252"/>
      <c r="V49" s="252"/>
      <c r="W49" s="252"/>
      <c r="X49" s="253"/>
      <c r="Y49" s="101"/>
      <c r="Z49" s="86"/>
      <c r="AA49" s="86"/>
    </row>
    <row r="50" spans="1:29">
      <c r="A50" s="272"/>
      <c r="B50" s="272"/>
      <c r="C50" s="272"/>
      <c r="D50" s="272"/>
      <c r="E50" s="272"/>
      <c r="F50" s="272"/>
      <c r="G50" s="272"/>
      <c r="H50" s="272"/>
      <c r="I50" s="272"/>
      <c r="J50" s="272"/>
      <c r="K50" s="272"/>
      <c r="L50" s="272"/>
      <c r="M50" s="272"/>
      <c r="N50" s="272"/>
      <c r="O50" s="272"/>
      <c r="P50" s="272"/>
      <c r="Q50" s="267"/>
      <c r="R50" s="293" t="s">
        <v>471</v>
      </c>
      <c r="S50" s="293"/>
      <c r="T50" s="293"/>
      <c r="U50" s="293"/>
      <c r="V50" s="293"/>
      <c r="W50" s="293"/>
      <c r="X50" s="293"/>
      <c r="Y50" s="293"/>
      <c r="Z50" s="293"/>
      <c r="AA50" s="293"/>
      <c r="AB50" s="293"/>
      <c r="AC50" s="293"/>
    </row>
    <row r="51" spans="1:29">
      <c r="A51" s="267"/>
      <c r="B51" s="267"/>
      <c r="C51" s="267"/>
      <c r="D51" s="267"/>
      <c r="E51" s="267"/>
      <c r="F51" s="267"/>
      <c r="G51" s="267"/>
      <c r="H51" s="267"/>
      <c r="I51" s="267"/>
      <c r="J51" s="267"/>
      <c r="K51" s="267"/>
      <c r="L51" s="267"/>
      <c r="M51" s="267"/>
      <c r="N51" s="267"/>
      <c r="O51" s="267"/>
      <c r="P51" s="267"/>
      <c r="Q51" s="267"/>
      <c r="R51" s="294"/>
      <c r="S51" s="294"/>
      <c r="T51" s="294"/>
      <c r="U51" s="294"/>
      <c r="V51" s="294"/>
      <c r="W51" s="294"/>
      <c r="X51" s="294"/>
      <c r="Y51" s="294"/>
      <c r="Z51" s="294"/>
      <c r="AA51" s="294"/>
      <c r="AB51" s="294"/>
      <c r="AC51" s="294"/>
    </row>
    <row r="52" spans="1:29">
      <c r="A52" s="267"/>
      <c r="B52" s="267"/>
      <c r="C52" s="267"/>
      <c r="D52" s="267"/>
      <c r="E52" s="267"/>
      <c r="F52" s="267"/>
      <c r="G52" s="267"/>
      <c r="H52" s="267"/>
      <c r="I52" s="267"/>
      <c r="J52" s="267"/>
      <c r="K52" s="267"/>
      <c r="L52" s="267"/>
      <c r="M52" s="267"/>
      <c r="N52" s="267"/>
      <c r="O52" s="267"/>
      <c r="P52" s="267"/>
      <c r="Q52" s="267"/>
      <c r="R52" s="295"/>
      <c r="S52" s="295"/>
      <c r="T52" s="295"/>
      <c r="U52" s="295"/>
      <c r="V52" s="295"/>
      <c r="W52" s="295"/>
      <c r="X52" s="295"/>
      <c r="Y52" s="295"/>
      <c r="Z52" s="295"/>
      <c r="AA52" s="295"/>
      <c r="AB52" s="295"/>
      <c r="AC52" s="295"/>
    </row>
    <row r="53" spans="1:29">
      <c r="A53" s="267"/>
      <c r="B53" s="267"/>
      <c r="C53" s="267"/>
      <c r="D53" s="267"/>
      <c r="E53" s="267"/>
      <c r="F53" s="267"/>
      <c r="G53" s="267"/>
      <c r="H53" s="267"/>
      <c r="I53" s="267"/>
      <c r="J53" s="267"/>
      <c r="K53" s="267"/>
      <c r="L53" s="267"/>
      <c r="M53" s="267"/>
      <c r="N53" s="267"/>
      <c r="O53" s="267"/>
      <c r="P53" s="267"/>
      <c r="Q53" s="267"/>
      <c r="R53" s="296" t="s">
        <v>472</v>
      </c>
      <c r="S53" s="297"/>
      <c r="T53" s="297"/>
      <c r="U53" s="297"/>
      <c r="V53" s="297"/>
      <c r="W53" s="297"/>
      <c r="X53" s="297"/>
      <c r="Y53" s="297"/>
      <c r="Z53" s="297"/>
      <c r="AA53" s="297"/>
      <c r="AB53" s="297"/>
      <c r="AC53" s="298"/>
    </row>
    <row r="54" spans="1:29" ht="16.5" thickBot="1">
      <c r="A54" s="267"/>
      <c r="B54" s="267"/>
      <c r="C54" s="267"/>
      <c r="D54" s="267"/>
      <c r="E54" s="267"/>
      <c r="F54" s="267"/>
      <c r="G54" s="267"/>
      <c r="H54" s="267"/>
      <c r="I54" s="267"/>
      <c r="J54" s="267"/>
      <c r="K54" s="267"/>
      <c r="L54" s="267"/>
      <c r="M54" s="267"/>
      <c r="N54" s="267"/>
      <c r="O54" s="267"/>
      <c r="P54" s="267"/>
      <c r="Q54" s="267"/>
      <c r="R54" s="299"/>
      <c r="S54" s="300"/>
      <c r="T54" s="300"/>
      <c r="U54" s="300"/>
      <c r="V54" s="300"/>
      <c r="W54" s="300"/>
      <c r="X54" s="300"/>
      <c r="Y54" s="300"/>
      <c r="Z54" s="300"/>
      <c r="AA54" s="300"/>
      <c r="AB54" s="300"/>
      <c r="AC54" s="301"/>
    </row>
    <row r="55" spans="1:29" ht="21" thickBot="1">
      <c r="A55" s="267"/>
      <c r="B55" s="267"/>
      <c r="C55" s="267"/>
      <c r="D55" s="267"/>
      <c r="E55" s="267"/>
      <c r="F55" s="267"/>
      <c r="G55" s="267"/>
      <c r="H55" s="267"/>
      <c r="I55" s="267"/>
      <c r="J55" s="267"/>
      <c r="K55" s="267"/>
      <c r="L55" s="267"/>
      <c r="M55" s="267"/>
      <c r="N55" s="267"/>
      <c r="O55" s="267"/>
      <c r="P55" s="267"/>
      <c r="Q55" s="267"/>
      <c r="R55" s="67" t="s">
        <v>7</v>
      </c>
      <c r="S55" s="302" t="s">
        <v>8</v>
      </c>
      <c r="T55" s="302"/>
      <c r="U55" s="302"/>
      <c r="V55" s="303" t="s">
        <v>473</v>
      </c>
      <c r="W55" s="303"/>
      <c r="X55" s="303"/>
      <c r="Y55" s="303"/>
      <c r="Z55" s="303"/>
      <c r="AA55" s="303"/>
      <c r="AB55" s="303"/>
      <c r="AC55" s="303"/>
    </row>
    <row r="56" spans="1:29" ht="16.5" thickBot="1">
      <c r="A56" s="267"/>
      <c r="B56" s="267"/>
      <c r="C56" s="267"/>
      <c r="D56" s="267"/>
      <c r="E56" s="267"/>
      <c r="F56" s="267"/>
      <c r="G56" s="267"/>
      <c r="H56" s="267"/>
      <c r="I56" s="267"/>
      <c r="J56" s="267"/>
      <c r="K56" s="267"/>
      <c r="L56" s="267"/>
      <c r="M56" s="267"/>
      <c r="N56" s="267"/>
      <c r="O56" s="267"/>
      <c r="P56" s="267"/>
      <c r="Q56" s="267"/>
      <c r="R56" s="68">
        <v>1</v>
      </c>
      <c r="S56" s="290" t="s">
        <v>474</v>
      </c>
      <c r="T56" s="290"/>
      <c r="U56" s="290"/>
      <c r="V56" s="291">
        <v>1</v>
      </c>
      <c r="W56" s="292"/>
      <c r="X56" s="290" t="s">
        <v>475</v>
      </c>
      <c r="Y56" s="290"/>
      <c r="Z56" s="290"/>
      <c r="AA56" s="290"/>
      <c r="AB56" s="290"/>
      <c r="AC56" s="290"/>
    </row>
    <row r="57" spans="1:29" ht="16.5" thickBot="1">
      <c r="A57" s="267"/>
      <c r="B57" s="267"/>
      <c r="C57" s="267"/>
      <c r="D57" s="267"/>
      <c r="E57" s="267"/>
      <c r="F57" s="267"/>
      <c r="G57" s="267"/>
      <c r="H57" s="267"/>
      <c r="I57" s="267"/>
      <c r="J57" s="267"/>
      <c r="K57" s="267"/>
      <c r="L57" s="267"/>
      <c r="M57" s="267"/>
      <c r="N57" s="267"/>
      <c r="O57" s="267"/>
      <c r="P57" s="267"/>
      <c r="Q57" s="267"/>
      <c r="R57" s="68">
        <v>2</v>
      </c>
      <c r="S57" s="290" t="s">
        <v>476</v>
      </c>
      <c r="T57" s="290"/>
      <c r="U57" s="290"/>
      <c r="V57" s="291">
        <v>2</v>
      </c>
      <c r="W57" s="292"/>
      <c r="X57" s="290" t="s">
        <v>477</v>
      </c>
      <c r="Y57" s="290"/>
      <c r="Z57" s="290"/>
      <c r="AA57" s="290"/>
      <c r="AB57" s="290"/>
      <c r="AC57" s="290"/>
    </row>
    <row r="58" spans="1:29" ht="16.5" thickBot="1">
      <c r="A58" s="267"/>
      <c r="B58" s="267"/>
      <c r="C58" s="267"/>
      <c r="D58" s="267"/>
      <c r="E58" s="267"/>
      <c r="F58" s="267"/>
      <c r="G58" s="267"/>
      <c r="H58" s="267"/>
      <c r="I58" s="267"/>
      <c r="J58" s="267"/>
      <c r="K58" s="267"/>
      <c r="L58" s="267"/>
      <c r="M58" s="267"/>
      <c r="N58" s="267"/>
      <c r="O58" s="267"/>
      <c r="P58" s="267"/>
      <c r="Q58" s="267"/>
      <c r="R58" s="68">
        <v>3</v>
      </c>
      <c r="S58" s="290" t="s">
        <v>478</v>
      </c>
      <c r="T58" s="290"/>
      <c r="U58" s="290"/>
      <c r="V58" s="291">
        <v>3</v>
      </c>
      <c r="W58" s="292"/>
      <c r="X58" s="290" t="s">
        <v>479</v>
      </c>
      <c r="Y58" s="290"/>
      <c r="Z58" s="290"/>
      <c r="AA58" s="290"/>
      <c r="AB58" s="290"/>
      <c r="AC58" s="290"/>
    </row>
    <row r="59" spans="1:29" ht="16.5" thickBot="1">
      <c r="A59" s="267"/>
      <c r="B59" s="267"/>
      <c r="C59" s="267"/>
      <c r="D59" s="267"/>
      <c r="E59" s="267"/>
      <c r="F59" s="267"/>
      <c r="G59" s="267"/>
      <c r="H59" s="267"/>
      <c r="I59" s="267"/>
      <c r="J59" s="267"/>
      <c r="K59" s="267"/>
      <c r="L59" s="267"/>
      <c r="M59" s="267"/>
      <c r="N59" s="267"/>
      <c r="O59" s="267"/>
      <c r="P59" s="267"/>
      <c r="Q59" s="267"/>
      <c r="R59" s="68">
        <v>4</v>
      </c>
      <c r="S59" s="290" t="s">
        <v>480</v>
      </c>
      <c r="T59" s="290"/>
      <c r="U59" s="290"/>
      <c r="V59" s="291">
        <v>4</v>
      </c>
      <c r="W59" s="292"/>
      <c r="X59" s="290" t="s">
        <v>481</v>
      </c>
      <c r="Y59" s="290"/>
      <c r="Z59" s="290"/>
      <c r="AA59" s="290"/>
      <c r="AB59" s="290"/>
      <c r="AC59" s="290"/>
    </row>
    <row r="60" spans="1:29" ht="16.5" thickBot="1">
      <c r="A60" s="267"/>
      <c r="B60" s="267"/>
      <c r="C60" s="267"/>
      <c r="D60" s="267"/>
      <c r="E60" s="267"/>
      <c r="F60" s="267"/>
      <c r="G60" s="267"/>
      <c r="H60" s="267"/>
      <c r="I60" s="267"/>
      <c r="J60" s="267"/>
      <c r="K60" s="267"/>
      <c r="L60" s="267"/>
      <c r="M60" s="267"/>
      <c r="N60" s="267"/>
      <c r="O60" s="267"/>
      <c r="P60" s="267"/>
      <c r="Q60" s="267"/>
      <c r="R60" s="68">
        <v>5</v>
      </c>
      <c r="S60" s="290" t="s">
        <v>482</v>
      </c>
      <c r="T60" s="290"/>
      <c r="U60" s="290"/>
      <c r="V60" s="291">
        <v>5</v>
      </c>
      <c r="W60" s="292"/>
      <c r="X60" s="290" t="s">
        <v>483</v>
      </c>
      <c r="Y60" s="290"/>
      <c r="Z60" s="290"/>
      <c r="AA60" s="290"/>
      <c r="AB60" s="290"/>
      <c r="AC60" s="290"/>
    </row>
    <row r="61" spans="1:29" ht="16.5" thickBot="1">
      <c r="A61" s="267"/>
      <c r="B61" s="267"/>
      <c r="C61" s="267"/>
      <c r="D61" s="267"/>
      <c r="E61" s="267"/>
      <c r="F61" s="267"/>
      <c r="G61" s="267"/>
      <c r="H61" s="267"/>
      <c r="I61" s="267"/>
      <c r="J61" s="267"/>
      <c r="K61" s="267"/>
      <c r="L61" s="267"/>
      <c r="M61" s="267"/>
      <c r="N61" s="267"/>
      <c r="O61" s="267"/>
      <c r="P61" s="267"/>
      <c r="Q61" s="267"/>
      <c r="R61" s="68">
        <v>6</v>
      </c>
      <c r="S61" s="290" t="s">
        <v>484</v>
      </c>
      <c r="T61" s="290"/>
      <c r="U61" s="290"/>
      <c r="V61" s="291">
        <v>6</v>
      </c>
      <c r="W61" s="292"/>
      <c r="X61" s="290" t="s">
        <v>485</v>
      </c>
      <c r="Y61" s="290"/>
      <c r="Z61" s="290"/>
      <c r="AA61" s="290"/>
      <c r="AB61" s="290"/>
      <c r="AC61" s="290"/>
    </row>
    <row r="62" spans="1:29" ht="16.5" thickBot="1">
      <c r="A62" s="267"/>
      <c r="B62" s="267"/>
      <c r="C62" s="267"/>
      <c r="D62" s="267"/>
      <c r="E62" s="267"/>
      <c r="F62" s="267"/>
      <c r="G62" s="267"/>
      <c r="H62" s="267"/>
      <c r="I62" s="267"/>
      <c r="J62" s="267"/>
      <c r="K62" s="267"/>
      <c r="L62" s="267"/>
      <c r="M62" s="267"/>
      <c r="N62" s="267"/>
      <c r="O62" s="267"/>
      <c r="P62" s="267"/>
      <c r="Q62" s="267"/>
      <c r="R62" s="68">
        <v>7</v>
      </c>
      <c r="S62" s="290" t="s">
        <v>486</v>
      </c>
      <c r="T62" s="290"/>
      <c r="U62" s="290"/>
      <c r="V62" s="291">
        <v>7</v>
      </c>
      <c r="W62" s="292"/>
      <c r="X62" s="290" t="s">
        <v>487</v>
      </c>
      <c r="Y62" s="290"/>
      <c r="Z62" s="290"/>
      <c r="AA62" s="290"/>
      <c r="AB62" s="290"/>
      <c r="AC62" s="290"/>
    </row>
  </sheetData>
  <sheetProtection password="B198" sheet="1" objects="1" scenarios="1" selectLockedCells="1" autoFilter="0"/>
  <autoFilter ref="A20:C20">
    <filterColumn colId="1" showButton="0"/>
  </autoFilter>
  <mergeCells count="288">
    <mergeCell ref="X61:AC61"/>
    <mergeCell ref="S62:U62"/>
    <mergeCell ref="V62:W62"/>
    <mergeCell ref="X62:AC62"/>
    <mergeCell ref="S59:U59"/>
    <mergeCell ref="V59:W59"/>
    <mergeCell ref="X59:AC59"/>
    <mergeCell ref="S60:U60"/>
    <mergeCell ref="V60:W60"/>
    <mergeCell ref="X60:AC60"/>
    <mergeCell ref="S61:U61"/>
    <mergeCell ref="V61:W61"/>
    <mergeCell ref="X57:AC57"/>
    <mergeCell ref="S58:U58"/>
    <mergeCell ref="V58:W58"/>
    <mergeCell ref="X58:AC58"/>
    <mergeCell ref="R50:AC52"/>
    <mergeCell ref="R53:AC54"/>
    <mergeCell ref="S55:U55"/>
    <mergeCell ref="V55:AC55"/>
    <mergeCell ref="S56:U56"/>
    <mergeCell ref="V56:W56"/>
    <mergeCell ref="S57:U57"/>
    <mergeCell ref="V57:W57"/>
    <mergeCell ref="R1:X15"/>
    <mergeCell ref="A12:A19"/>
    <mergeCell ref="B12:C19"/>
    <mergeCell ref="R17:R19"/>
    <mergeCell ref="S17:U19"/>
    <mergeCell ref="V17:X19"/>
    <mergeCell ref="D18:E18"/>
    <mergeCell ref="F18:G18"/>
    <mergeCell ref="X56:AC56"/>
    <mergeCell ref="N20:O20"/>
    <mergeCell ref="S20:U20"/>
    <mergeCell ref="V20:X20"/>
    <mergeCell ref="B20:C20"/>
    <mergeCell ref="D20:E20"/>
    <mergeCell ref="F20:G20"/>
    <mergeCell ref="H20:I20"/>
    <mergeCell ref="J20:K20"/>
    <mergeCell ref="L20:M20"/>
    <mergeCell ref="D45:E47"/>
    <mergeCell ref="J45:K47"/>
    <mergeCell ref="A50:P62"/>
    <mergeCell ref="Q50:Q62"/>
    <mergeCell ref="A45:C47"/>
    <mergeCell ref="F45:I47"/>
    <mergeCell ref="L18:M18"/>
    <mergeCell ref="N18:O18"/>
    <mergeCell ref="A1:A4"/>
    <mergeCell ref="O1:P3"/>
    <mergeCell ref="Q1:Q49"/>
    <mergeCell ref="B4:C4"/>
    <mergeCell ref="D4:K4"/>
    <mergeCell ref="L4:P4"/>
    <mergeCell ref="A5:P5"/>
    <mergeCell ref="H18:I18"/>
    <mergeCell ref="J18:K18"/>
    <mergeCell ref="D19:E19"/>
    <mergeCell ref="F19:G19"/>
    <mergeCell ref="H19:I19"/>
    <mergeCell ref="J19:K19"/>
    <mergeCell ref="L19:M19"/>
    <mergeCell ref="N19:O19"/>
    <mergeCell ref="B9:K9"/>
    <mergeCell ref="L9:N9"/>
    <mergeCell ref="O9:P9"/>
    <mergeCell ref="A10:B10"/>
    <mergeCell ref="C10:G10"/>
    <mergeCell ref="H10:J10"/>
    <mergeCell ref="K10:P10"/>
    <mergeCell ref="A6:D6"/>
    <mergeCell ref="E6:P6"/>
    <mergeCell ref="A7:B7"/>
    <mergeCell ref="C7:P7"/>
    <mergeCell ref="E8:F8"/>
    <mergeCell ref="G8:H8"/>
    <mergeCell ref="I8:L8"/>
    <mergeCell ref="M8:P8"/>
    <mergeCell ref="D12:G13"/>
    <mergeCell ref="H12:M13"/>
    <mergeCell ref="N12:O16"/>
    <mergeCell ref="P12:P17"/>
    <mergeCell ref="D14:E16"/>
    <mergeCell ref="F14:G16"/>
    <mergeCell ref="H14:I16"/>
    <mergeCell ref="J14:K16"/>
    <mergeCell ref="L14:M16"/>
    <mergeCell ref="N21:O21"/>
    <mergeCell ref="S21:U21"/>
    <mergeCell ref="V21:X21"/>
    <mergeCell ref="B22:C22"/>
    <mergeCell ref="D22:E22"/>
    <mergeCell ref="F22:G22"/>
    <mergeCell ref="H22:I22"/>
    <mergeCell ref="J22:K22"/>
    <mergeCell ref="L22:M22"/>
    <mergeCell ref="N22:O22"/>
    <mergeCell ref="B21:C21"/>
    <mergeCell ref="D21:E21"/>
    <mergeCell ref="F21:G21"/>
    <mergeCell ref="H21:I21"/>
    <mergeCell ref="J21:K21"/>
    <mergeCell ref="L21:M21"/>
    <mergeCell ref="S22:U22"/>
    <mergeCell ref="V22:X22"/>
    <mergeCell ref="B23:C23"/>
    <mergeCell ref="D23:E23"/>
    <mergeCell ref="F23:G23"/>
    <mergeCell ref="H23:I23"/>
    <mergeCell ref="J23:K23"/>
    <mergeCell ref="L23:M23"/>
    <mergeCell ref="N23:O23"/>
    <mergeCell ref="S23:U23"/>
    <mergeCell ref="V23:X23"/>
    <mergeCell ref="B24:C24"/>
    <mergeCell ref="D24:E24"/>
    <mergeCell ref="F24:G24"/>
    <mergeCell ref="H24:I24"/>
    <mergeCell ref="J24:K24"/>
    <mergeCell ref="L24:M24"/>
    <mergeCell ref="N24:O24"/>
    <mergeCell ref="S24:U24"/>
    <mergeCell ref="V24:X24"/>
    <mergeCell ref="N25:O25"/>
    <mergeCell ref="S25:U25"/>
    <mergeCell ref="V25:X25"/>
    <mergeCell ref="B26:C26"/>
    <mergeCell ref="D26:E26"/>
    <mergeCell ref="F26:G26"/>
    <mergeCell ref="H26:I26"/>
    <mergeCell ref="J26:K26"/>
    <mergeCell ref="L26:M26"/>
    <mergeCell ref="N26:O26"/>
    <mergeCell ref="B25:C25"/>
    <mergeCell ref="D25:E25"/>
    <mergeCell ref="F25:G25"/>
    <mergeCell ref="H25:I25"/>
    <mergeCell ref="J25:K25"/>
    <mergeCell ref="L25:M25"/>
    <mergeCell ref="S26:U26"/>
    <mergeCell ref="V26:X26"/>
    <mergeCell ref="B27:C27"/>
    <mergeCell ref="D27:E27"/>
    <mergeCell ref="F27:G27"/>
    <mergeCell ref="H27:I27"/>
    <mergeCell ref="J27:K27"/>
    <mergeCell ref="L27:M27"/>
    <mergeCell ref="N27:O27"/>
    <mergeCell ref="S27:U27"/>
    <mergeCell ref="V27:X27"/>
    <mergeCell ref="B28:C28"/>
    <mergeCell ref="D28:E28"/>
    <mergeCell ref="F28:G28"/>
    <mergeCell ref="H28:I28"/>
    <mergeCell ref="J28:K28"/>
    <mergeCell ref="L28:M28"/>
    <mergeCell ref="N28:O28"/>
    <mergeCell ref="S28:U28"/>
    <mergeCell ref="V28:X28"/>
    <mergeCell ref="N29:O29"/>
    <mergeCell ref="S29:U29"/>
    <mergeCell ref="V29:X29"/>
    <mergeCell ref="B30:C30"/>
    <mergeCell ref="D30:E30"/>
    <mergeCell ref="F30:G30"/>
    <mergeCell ref="H30:I30"/>
    <mergeCell ref="J30:K30"/>
    <mergeCell ref="L30:M30"/>
    <mergeCell ref="N30:O30"/>
    <mergeCell ref="B29:C29"/>
    <mergeCell ref="D29:E29"/>
    <mergeCell ref="F29:G29"/>
    <mergeCell ref="H29:I29"/>
    <mergeCell ref="J29:K29"/>
    <mergeCell ref="L29:M29"/>
    <mergeCell ref="S30:U30"/>
    <mergeCell ref="V30:X30"/>
    <mergeCell ref="B31:C31"/>
    <mergeCell ref="D31:E31"/>
    <mergeCell ref="F31:G31"/>
    <mergeCell ref="H31:I31"/>
    <mergeCell ref="J31:K31"/>
    <mergeCell ref="L31:M31"/>
    <mergeCell ref="N31:O31"/>
    <mergeCell ref="S31:U31"/>
    <mergeCell ref="V31:X31"/>
    <mergeCell ref="B32:C32"/>
    <mergeCell ref="D32:E32"/>
    <mergeCell ref="F32:G32"/>
    <mergeCell ref="H32:I32"/>
    <mergeCell ref="J32:K32"/>
    <mergeCell ref="L32:M32"/>
    <mergeCell ref="N32:O32"/>
    <mergeCell ref="S32:U32"/>
    <mergeCell ref="V32:X32"/>
    <mergeCell ref="N33:O33"/>
    <mergeCell ref="S33:U33"/>
    <mergeCell ref="V33:X33"/>
    <mergeCell ref="B34:C34"/>
    <mergeCell ref="D34:E34"/>
    <mergeCell ref="F34:G34"/>
    <mergeCell ref="H34:I34"/>
    <mergeCell ref="J34:K34"/>
    <mergeCell ref="L34:M34"/>
    <mergeCell ref="N34:O34"/>
    <mergeCell ref="B33:C33"/>
    <mergeCell ref="D33:E33"/>
    <mergeCell ref="F33:G33"/>
    <mergeCell ref="H33:I33"/>
    <mergeCell ref="J33:K33"/>
    <mergeCell ref="L33:M33"/>
    <mergeCell ref="B36:C36"/>
    <mergeCell ref="D36:E36"/>
    <mergeCell ref="F36:G36"/>
    <mergeCell ref="H36:I36"/>
    <mergeCell ref="J36:K36"/>
    <mergeCell ref="L36:M36"/>
    <mergeCell ref="S34:U34"/>
    <mergeCell ref="V34:X34"/>
    <mergeCell ref="B35:C35"/>
    <mergeCell ref="D35:E35"/>
    <mergeCell ref="F35:G35"/>
    <mergeCell ref="H35:I35"/>
    <mergeCell ref="J35:K35"/>
    <mergeCell ref="L35:M35"/>
    <mergeCell ref="N35:O35"/>
    <mergeCell ref="S35:U35"/>
    <mergeCell ref="H39:I39"/>
    <mergeCell ref="J39:K39"/>
    <mergeCell ref="F38:G38"/>
    <mergeCell ref="H38:I38"/>
    <mergeCell ref="L37:M37"/>
    <mergeCell ref="V35:X35"/>
    <mergeCell ref="N36:O36"/>
    <mergeCell ref="S36:U36"/>
    <mergeCell ref="V36:X36"/>
    <mergeCell ref="S37:U37"/>
    <mergeCell ref="V37:X37"/>
    <mergeCell ref="B38:C38"/>
    <mergeCell ref="D38:E38"/>
    <mergeCell ref="L45:P47"/>
    <mergeCell ref="R45:X49"/>
    <mergeCell ref="B48:P49"/>
    <mergeCell ref="S41:U41"/>
    <mergeCell ref="V41:AC41"/>
    <mergeCell ref="R42:X42"/>
    <mergeCell ref="A43:P44"/>
    <mergeCell ref="R43:T44"/>
    <mergeCell ref="L39:M39"/>
    <mergeCell ref="S39:U39"/>
    <mergeCell ref="W43:X44"/>
    <mergeCell ref="V39:X39"/>
    <mergeCell ref="B40:C40"/>
    <mergeCell ref="D40:E40"/>
    <mergeCell ref="F40:G40"/>
    <mergeCell ref="H40:I40"/>
    <mergeCell ref="J40:K40"/>
    <mergeCell ref="L40:M40"/>
    <mergeCell ref="V40:X40"/>
    <mergeCell ref="B39:C39"/>
    <mergeCell ref="D39:E39"/>
    <mergeCell ref="F39:G39"/>
    <mergeCell ref="B2:N3"/>
    <mergeCell ref="B1:N1"/>
    <mergeCell ref="L11:P11"/>
    <mergeCell ref="N37:O37"/>
    <mergeCell ref="C41:P42"/>
    <mergeCell ref="U43:V44"/>
    <mergeCell ref="N39:O39"/>
    <mergeCell ref="L38:M38"/>
    <mergeCell ref="B37:C37"/>
    <mergeCell ref="D11:E11"/>
    <mergeCell ref="F11:G11"/>
    <mergeCell ref="H11:I11"/>
    <mergeCell ref="J11:K11"/>
    <mergeCell ref="A11:C11"/>
    <mergeCell ref="N40:O40"/>
    <mergeCell ref="S40:U40"/>
    <mergeCell ref="D37:E37"/>
    <mergeCell ref="F37:G37"/>
    <mergeCell ref="S38:U38"/>
    <mergeCell ref="V38:X38"/>
    <mergeCell ref="J38:K38"/>
    <mergeCell ref="H37:I37"/>
    <mergeCell ref="J37:K37"/>
    <mergeCell ref="N38:O38"/>
  </mergeCells>
  <printOptions horizontalCentered="1"/>
  <pageMargins left="0.35" right="0.35" top="0.3" bottom="0.3" header="0.3" footer="0.3"/>
  <pageSetup paperSize="9" orientation="portrait" errors="blank" r:id="rId1"/>
  <headerFooter>
    <oddFooter>&amp;R&amp;A</oddFooter>
  </headerFooter>
  <legacyDrawing r:id="rId2"/>
  <oleObjects>
    <oleObject progId="PBrush" shapeId="35841" r:id="rId3"/>
    <oleObject progId="PBrush" shapeId="35842" r:id="rId4"/>
  </oleObjects>
</worksheet>
</file>

<file path=xl/worksheets/sheet11.xml><?xml version="1.0" encoding="utf-8"?>
<worksheet xmlns="http://schemas.openxmlformats.org/spreadsheetml/2006/main" xmlns:r="http://schemas.openxmlformats.org/officeDocument/2006/relationships">
  <sheetPr codeName="Sheet1"/>
  <dimension ref="A1:CY62"/>
  <sheetViews>
    <sheetView zoomScaleNormal="100" workbookViewId="0">
      <selection activeCell="A21" sqref="A21"/>
    </sheetView>
  </sheetViews>
  <sheetFormatPr defaultRowHeight="15.75"/>
  <cols>
    <col min="1" max="1" width="9.7109375" style="2" customWidth="1"/>
    <col min="2" max="2" width="8.7109375" style="21" customWidth="1"/>
    <col min="3" max="3" width="5.7109375" style="21" customWidth="1"/>
    <col min="4" max="4" width="8" style="2" customWidth="1"/>
    <col min="5" max="5" width="3.5703125" style="2" customWidth="1"/>
    <col min="6" max="6" width="7" style="2" customWidth="1"/>
    <col min="7" max="7" width="4.7109375" style="2" customWidth="1"/>
    <col min="8" max="8" width="7" style="2" customWidth="1"/>
    <col min="9" max="9" width="3.28515625" style="2" customWidth="1"/>
    <col min="10" max="10" width="7.28515625" style="2" customWidth="1"/>
    <col min="11" max="11" width="3" style="2" customWidth="1"/>
    <col min="12" max="12" width="6.5703125" style="2" customWidth="1"/>
    <col min="13" max="13" width="4.140625" style="2" customWidth="1"/>
    <col min="14" max="14" width="6.5703125" style="2" customWidth="1"/>
    <col min="15" max="15" width="4.140625" style="2" customWidth="1"/>
    <col min="16" max="16" width="6.85546875" style="2" customWidth="1"/>
    <col min="17" max="17" width="4.28515625" style="2" customWidth="1"/>
    <col min="18" max="18" width="20.7109375" style="2" customWidth="1"/>
    <col min="19" max="20" width="9.140625" style="2"/>
    <col min="21" max="21" width="5.140625" style="2" customWidth="1"/>
    <col min="22" max="23" width="9.140625" style="2"/>
    <col min="24" max="24" width="12.85546875" style="2" customWidth="1"/>
    <col min="25" max="27" width="12.85546875" style="2" hidden="1" customWidth="1"/>
    <col min="28" max="28" width="19" style="2" hidden="1" customWidth="1"/>
    <col min="29" max="29" width="13" style="2" hidden="1" customWidth="1"/>
    <col min="30" max="30" width="16.42578125" style="2" hidden="1" customWidth="1"/>
    <col min="31" max="31" width="15.42578125" style="2" hidden="1" customWidth="1"/>
    <col min="32" max="32" width="17.28515625" style="2" hidden="1" customWidth="1"/>
    <col min="33" max="33" width="19.28515625" style="2" hidden="1" customWidth="1"/>
    <col min="34" max="34" width="17" style="2" hidden="1" customWidth="1"/>
    <col min="35" max="35" width="15.42578125" style="2" hidden="1" customWidth="1"/>
    <col min="36" max="36" width="17.85546875" style="2" hidden="1" customWidth="1"/>
    <col min="37" max="37" width="17.140625" style="2" hidden="1" customWidth="1"/>
    <col min="38" max="38" width="13.28515625" style="2" hidden="1" customWidth="1"/>
    <col min="39" max="39" width="15" style="2" hidden="1" customWidth="1"/>
    <col min="40" max="40" width="13.85546875" style="2" hidden="1" customWidth="1"/>
    <col min="41" max="41" width="14.7109375" style="2" hidden="1" customWidth="1"/>
    <col min="42" max="42" width="18.140625" style="2" hidden="1" customWidth="1"/>
    <col min="43" max="43" width="16" style="2" hidden="1" customWidth="1"/>
    <col min="44" max="44" width="14.140625" style="2" hidden="1" customWidth="1"/>
    <col min="45" max="45" width="17" style="2" hidden="1" customWidth="1"/>
    <col min="46" max="46" width="14.7109375" style="2" hidden="1" customWidth="1"/>
    <col min="47" max="47" width="15" style="2" hidden="1" customWidth="1"/>
    <col min="48" max="48" width="14.7109375" style="2" hidden="1" customWidth="1"/>
    <col min="49" max="49" width="17.140625" style="2" hidden="1" customWidth="1"/>
    <col min="50" max="50" width="13.5703125" style="2" hidden="1" customWidth="1"/>
    <col min="51" max="51" width="14.28515625" style="2" hidden="1" customWidth="1"/>
    <col min="52" max="52" width="11.5703125" style="2" hidden="1" customWidth="1"/>
    <col min="53" max="53" width="11.42578125" style="2" hidden="1" customWidth="1"/>
    <col min="54" max="54" width="12.7109375" style="2" hidden="1" customWidth="1"/>
    <col min="55" max="55" width="18.42578125" style="2" hidden="1" customWidth="1"/>
    <col min="56" max="56" width="14.7109375" style="2" hidden="1" customWidth="1"/>
    <col min="57" max="57" width="19.28515625" style="2" hidden="1" customWidth="1"/>
    <col min="58" max="58" width="17" style="2" hidden="1" customWidth="1"/>
    <col min="59" max="59" width="16.7109375" style="2" hidden="1" customWidth="1"/>
    <col min="60" max="60" width="14.85546875" style="2" hidden="1" customWidth="1"/>
    <col min="61" max="61" width="13.140625" style="2" hidden="1" customWidth="1"/>
    <col min="62" max="62" width="13" style="2" hidden="1" customWidth="1"/>
    <col min="63" max="63" width="14.28515625" style="2" hidden="1" customWidth="1"/>
    <col min="64" max="64" width="11" style="2" hidden="1" customWidth="1"/>
    <col min="65" max="65" width="13.42578125" style="2" hidden="1" customWidth="1"/>
    <col min="66" max="66" width="11.85546875" style="2" hidden="1" customWidth="1"/>
    <col min="67" max="67" width="11.7109375" style="2" hidden="1" customWidth="1"/>
    <col min="68" max="68" width="15.28515625" style="2" hidden="1" customWidth="1"/>
    <col min="69" max="69" width="13.85546875" style="2" hidden="1" customWidth="1"/>
    <col min="70" max="70" width="12.7109375" style="2" hidden="1" customWidth="1"/>
    <col min="71" max="71" width="17.7109375" style="2" hidden="1" customWidth="1"/>
    <col min="72" max="72" width="13.42578125" style="2" hidden="1" customWidth="1"/>
    <col min="73" max="73" width="12.7109375" style="2" hidden="1" customWidth="1"/>
    <col min="74" max="74" width="13.85546875" style="2" hidden="1" customWidth="1"/>
    <col min="75" max="75" width="16.85546875" style="2" hidden="1" customWidth="1"/>
    <col min="76" max="76" width="14.7109375" style="2" hidden="1" customWidth="1"/>
    <col min="77" max="77" width="18" style="2" hidden="1" customWidth="1"/>
    <col min="78" max="78" width="20.7109375" style="2" hidden="1" customWidth="1"/>
    <col min="79" max="79" width="21.7109375" style="2" hidden="1" customWidth="1"/>
    <col min="80" max="80" width="23.85546875" style="2" hidden="1" customWidth="1"/>
    <col min="81" max="81" width="24.140625" style="2" hidden="1" customWidth="1"/>
    <col min="82" max="82" width="18.42578125" style="2" hidden="1" customWidth="1"/>
    <col min="83" max="83" width="17" style="2" hidden="1" customWidth="1"/>
    <col min="84" max="84" width="20" style="2" hidden="1" customWidth="1"/>
    <col min="85" max="85" width="18" style="2" hidden="1" customWidth="1"/>
    <col min="86" max="86" width="18.85546875" style="2" hidden="1" customWidth="1"/>
    <col min="87" max="87" width="20.42578125" style="2" hidden="1" customWidth="1"/>
    <col min="88" max="88" width="16.42578125" style="2" hidden="1" customWidth="1"/>
    <col min="89" max="90" width="17.5703125" style="2" hidden="1" customWidth="1"/>
    <col min="91" max="91" width="17.7109375" style="2" hidden="1" customWidth="1"/>
    <col min="92" max="92" width="19" style="2" hidden="1" customWidth="1"/>
    <col min="93" max="93" width="16.5703125" style="2" hidden="1" customWidth="1"/>
    <col min="94" max="94" width="17" style="2" hidden="1" customWidth="1"/>
    <col min="95" max="95" width="20.85546875" style="2" hidden="1" customWidth="1"/>
    <col min="96" max="96" width="18.7109375" style="2" hidden="1" customWidth="1"/>
    <col min="97" max="97" width="16.7109375" style="2" hidden="1" customWidth="1"/>
    <col min="98" max="98" width="16.85546875" style="2" hidden="1" customWidth="1"/>
    <col min="99" max="99" width="20.140625" style="2" hidden="1" customWidth="1"/>
    <col min="100" max="100" width="17.28515625" style="2" hidden="1" customWidth="1"/>
    <col min="101" max="101" width="16.85546875" style="2" hidden="1" customWidth="1"/>
    <col min="102" max="102" width="16.7109375" style="2" hidden="1" customWidth="1"/>
    <col min="103" max="103" width="20.42578125" style="2" hidden="1" customWidth="1"/>
    <col min="104" max="16384" width="9.140625" style="2"/>
  </cols>
  <sheetData>
    <row r="1" spans="1:27" s="23" customFormat="1" ht="12" customHeight="1">
      <c r="A1" s="216"/>
      <c r="B1" s="219" t="s">
        <v>900</v>
      </c>
      <c r="C1" s="219"/>
      <c r="D1" s="219"/>
      <c r="E1" s="219"/>
      <c r="F1" s="219"/>
      <c r="G1" s="219"/>
      <c r="H1" s="219"/>
      <c r="I1" s="219"/>
      <c r="J1" s="219"/>
      <c r="K1" s="219"/>
      <c r="L1" s="219"/>
      <c r="M1" s="219"/>
      <c r="N1" s="219"/>
      <c r="O1" s="210"/>
      <c r="P1" s="210"/>
      <c r="Q1" s="210"/>
      <c r="R1" s="323" t="s">
        <v>117</v>
      </c>
      <c r="S1" s="323"/>
      <c r="T1" s="323"/>
      <c r="U1" s="323"/>
      <c r="V1" s="323"/>
      <c r="W1" s="323"/>
      <c r="X1" s="343"/>
      <c r="Y1" s="106"/>
      <c r="Z1" s="91"/>
      <c r="AA1" s="91"/>
    </row>
    <row r="2" spans="1:27" s="23" customFormat="1" ht="12" customHeight="1">
      <c r="A2" s="216"/>
      <c r="B2" s="218" t="s">
        <v>0</v>
      </c>
      <c r="C2" s="218"/>
      <c r="D2" s="218"/>
      <c r="E2" s="218"/>
      <c r="F2" s="218"/>
      <c r="G2" s="218"/>
      <c r="H2" s="218"/>
      <c r="I2" s="218"/>
      <c r="J2" s="218"/>
      <c r="K2" s="218"/>
      <c r="L2" s="218"/>
      <c r="M2" s="218"/>
      <c r="N2" s="218"/>
      <c r="O2" s="210"/>
      <c r="P2" s="210"/>
      <c r="Q2" s="210"/>
      <c r="R2" s="325"/>
      <c r="S2" s="325"/>
      <c r="T2" s="325"/>
      <c r="U2" s="325"/>
      <c r="V2" s="325"/>
      <c r="W2" s="325"/>
      <c r="X2" s="344"/>
      <c r="Y2" s="106"/>
      <c r="Z2" s="91"/>
      <c r="AA2" s="91"/>
    </row>
    <row r="3" spans="1:27" s="23" customFormat="1" ht="12" customHeight="1">
      <c r="A3" s="216"/>
      <c r="B3" s="218"/>
      <c r="C3" s="218"/>
      <c r="D3" s="218"/>
      <c r="E3" s="218"/>
      <c r="F3" s="218"/>
      <c r="G3" s="218"/>
      <c r="H3" s="218"/>
      <c r="I3" s="218"/>
      <c r="J3" s="218"/>
      <c r="K3" s="218"/>
      <c r="L3" s="218"/>
      <c r="M3" s="218"/>
      <c r="N3" s="218"/>
      <c r="O3" s="210"/>
      <c r="P3" s="210"/>
      <c r="Q3" s="210"/>
      <c r="R3" s="325"/>
      <c r="S3" s="325"/>
      <c r="T3" s="325"/>
      <c r="U3" s="325"/>
      <c r="V3" s="325"/>
      <c r="W3" s="325"/>
      <c r="X3" s="344"/>
      <c r="Y3" s="106"/>
      <c r="Z3" s="91"/>
      <c r="AA3" s="91"/>
    </row>
    <row r="4" spans="1:27" s="23" customFormat="1" ht="18" customHeight="1">
      <c r="A4" s="216"/>
      <c r="B4" s="216"/>
      <c r="C4" s="216"/>
      <c r="D4" s="210" t="s">
        <v>16</v>
      </c>
      <c r="E4" s="210"/>
      <c r="F4" s="210"/>
      <c r="G4" s="210"/>
      <c r="H4" s="210"/>
      <c r="I4" s="210"/>
      <c r="J4" s="210"/>
      <c r="K4" s="210"/>
      <c r="L4" s="329"/>
      <c r="M4" s="329"/>
      <c r="N4" s="329"/>
      <c r="O4" s="329"/>
      <c r="P4" s="329"/>
      <c r="Q4" s="210"/>
      <c r="R4" s="325"/>
      <c r="S4" s="325"/>
      <c r="T4" s="325"/>
      <c r="U4" s="325"/>
      <c r="V4" s="325"/>
      <c r="W4" s="325"/>
      <c r="X4" s="344"/>
      <c r="Y4" s="106"/>
      <c r="Z4" s="91"/>
      <c r="AA4" s="91"/>
    </row>
    <row r="5" spans="1:27" s="23" customFormat="1" ht="11.25" customHeight="1">
      <c r="A5" s="216"/>
      <c r="B5" s="216"/>
      <c r="C5" s="216"/>
      <c r="D5" s="216"/>
      <c r="E5" s="216"/>
      <c r="F5" s="216"/>
      <c r="G5" s="216"/>
      <c r="H5" s="216"/>
      <c r="I5" s="216"/>
      <c r="J5" s="216"/>
      <c r="K5" s="216"/>
      <c r="L5" s="216"/>
      <c r="M5" s="216"/>
      <c r="N5" s="216"/>
      <c r="O5" s="216"/>
      <c r="P5" s="216"/>
      <c r="Q5" s="210"/>
      <c r="R5" s="325"/>
      <c r="S5" s="325"/>
      <c r="T5" s="325"/>
      <c r="U5" s="325"/>
      <c r="V5" s="325"/>
      <c r="W5" s="325"/>
      <c r="X5" s="344"/>
      <c r="Y5" s="106"/>
      <c r="Z5" s="91"/>
      <c r="AA5" s="91"/>
    </row>
    <row r="6" spans="1:27" s="22" customFormat="1" ht="21.95" customHeight="1">
      <c r="A6" s="215" t="s">
        <v>332</v>
      </c>
      <c r="B6" s="215"/>
      <c r="C6" s="215"/>
      <c r="D6" s="215"/>
      <c r="E6" s="217" t="str">
        <f>Sheet1!$E$6</f>
        <v xml:space="preserve">Architecture </v>
      </c>
      <c r="F6" s="217"/>
      <c r="G6" s="217"/>
      <c r="H6" s="217"/>
      <c r="I6" s="217"/>
      <c r="J6" s="217"/>
      <c r="K6" s="217"/>
      <c r="L6" s="217"/>
      <c r="M6" s="217"/>
      <c r="N6" s="217"/>
      <c r="O6" s="217"/>
      <c r="P6" s="217"/>
      <c r="Q6" s="210"/>
      <c r="R6" s="325"/>
      <c r="S6" s="325"/>
      <c r="T6" s="325"/>
      <c r="U6" s="326"/>
      <c r="V6" s="326"/>
      <c r="W6" s="326"/>
      <c r="X6" s="345"/>
      <c r="Y6" s="107"/>
      <c r="Z6" s="92"/>
      <c r="AA6" s="92"/>
    </row>
    <row r="7" spans="1:27" s="22" customFormat="1" ht="21.95" customHeight="1">
      <c r="A7" s="215" t="s">
        <v>333</v>
      </c>
      <c r="B7" s="215"/>
      <c r="C7" s="217" t="str">
        <f>Sheet1!$C$7</f>
        <v>B.ARCH</v>
      </c>
      <c r="D7" s="217"/>
      <c r="E7" s="217"/>
      <c r="F7" s="217"/>
      <c r="G7" s="217"/>
      <c r="H7" s="217"/>
      <c r="I7" s="217"/>
      <c r="J7" s="217"/>
      <c r="K7" s="217"/>
      <c r="L7" s="217"/>
      <c r="M7" s="217"/>
      <c r="N7" s="217"/>
      <c r="O7" s="217"/>
      <c r="P7" s="217"/>
      <c r="Q7" s="210"/>
      <c r="R7" s="325"/>
      <c r="S7" s="325"/>
      <c r="T7" s="325"/>
      <c r="U7" s="326"/>
      <c r="V7" s="326"/>
      <c r="W7" s="326"/>
      <c r="X7" s="345"/>
      <c r="Y7" s="107"/>
      <c r="Z7" s="92"/>
      <c r="AA7" s="92"/>
    </row>
    <row r="8" spans="1:27" s="22" customFormat="1" ht="21.95" customHeight="1">
      <c r="A8" s="40" t="s">
        <v>1</v>
      </c>
      <c r="B8" s="27" t="str">
        <f>Sheet1!$B$8</f>
        <v>Eighth</v>
      </c>
      <c r="C8" s="26" t="s">
        <v>2</v>
      </c>
      <c r="D8" s="28" t="str">
        <f>Sheet1!$D$8</f>
        <v>Fourth</v>
      </c>
      <c r="E8" s="331" t="s">
        <v>3</v>
      </c>
      <c r="F8" s="331"/>
      <c r="G8" s="332" t="str">
        <f>Sheet1!$G$8</f>
        <v>18AR</v>
      </c>
      <c r="H8" s="332"/>
      <c r="I8" s="333" t="str">
        <f>Sheet1!$I$8</f>
        <v>Regular Exam</v>
      </c>
      <c r="J8" s="333"/>
      <c r="K8" s="333"/>
      <c r="L8" s="333"/>
      <c r="M8" s="330" t="str">
        <f>Sheet1!$M$8</f>
        <v>Oct, 2023</v>
      </c>
      <c r="N8" s="330"/>
      <c r="O8" s="330"/>
      <c r="P8" s="330"/>
      <c r="Q8" s="210"/>
      <c r="R8" s="325"/>
      <c r="S8" s="325"/>
      <c r="T8" s="325"/>
      <c r="U8" s="326"/>
      <c r="V8" s="326"/>
      <c r="W8" s="326"/>
      <c r="X8" s="345"/>
      <c r="Y8" s="107"/>
      <c r="Z8" s="92"/>
      <c r="AA8" s="92"/>
    </row>
    <row r="9" spans="1:27" s="22" customFormat="1" ht="21.95" customHeight="1">
      <c r="A9" s="25" t="s">
        <v>4</v>
      </c>
      <c r="B9" s="217" t="str">
        <f>Sheet1!$B$9</f>
        <v>Architectural Design-VII</v>
      </c>
      <c r="C9" s="217"/>
      <c r="D9" s="217"/>
      <c r="E9" s="217"/>
      <c r="F9" s="217"/>
      <c r="G9" s="217"/>
      <c r="H9" s="217"/>
      <c r="I9" s="217"/>
      <c r="J9" s="217"/>
      <c r="K9" s="217"/>
      <c r="L9" s="336" t="s">
        <v>5</v>
      </c>
      <c r="M9" s="336"/>
      <c r="N9" s="336"/>
      <c r="O9" s="335" t="str">
        <f>Sheet1!$O$9</f>
        <v>16/10/2023</v>
      </c>
      <c r="P9" s="335"/>
      <c r="Q9" s="210"/>
      <c r="R9" s="325"/>
      <c r="S9" s="325"/>
      <c r="T9" s="325"/>
      <c r="U9" s="326"/>
      <c r="V9" s="326"/>
      <c r="W9" s="326"/>
      <c r="X9" s="345"/>
      <c r="Y9" s="107"/>
      <c r="Z9" s="92"/>
      <c r="AA9" s="92"/>
    </row>
    <row r="10" spans="1:27" s="22" customFormat="1" ht="21.95" customHeight="1">
      <c r="A10" s="215" t="s">
        <v>328</v>
      </c>
      <c r="B10" s="215"/>
      <c r="C10" s="305" t="str">
        <f>Sheet1!$C$10</f>
        <v>Dr. Siraj Ahmed</v>
      </c>
      <c r="D10" s="305"/>
      <c r="E10" s="305"/>
      <c r="F10" s="305"/>
      <c r="G10" s="305"/>
      <c r="H10" s="212" t="s">
        <v>329</v>
      </c>
      <c r="I10" s="212"/>
      <c r="J10" s="212"/>
      <c r="K10" s="334" t="str">
        <f>Sheet1!$K$10</f>
        <v>Dr. Furqan Ahmed</v>
      </c>
      <c r="L10" s="334"/>
      <c r="M10" s="334"/>
      <c r="N10" s="334"/>
      <c r="O10" s="334"/>
      <c r="P10" s="334"/>
      <c r="Q10" s="210"/>
      <c r="R10" s="325"/>
      <c r="S10" s="325"/>
      <c r="T10" s="325"/>
      <c r="U10" s="326"/>
      <c r="V10" s="326"/>
      <c r="W10" s="326"/>
      <c r="X10" s="345"/>
      <c r="Y10" s="107"/>
      <c r="Z10" s="92"/>
      <c r="AA10" s="92"/>
    </row>
    <row r="11" spans="1:27" s="23" customFormat="1" ht="9.9499999999999993" customHeight="1">
      <c r="A11" s="232"/>
      <c r="B11" s="232"/>
      <c r="C11" s="232"/>
      <c r="D11" s="306" t="s">
        <v>384</v>
      </c>
      <c r="E11" s="306"/>
      <c r="F11" s="306" t="s">
        <v>384</v>
      </c>
      <c r="G11" s="306"/>
      <c r="H11" s="230" t="s">
        <v>384</v>
      </c>
      <c r="I11" s="230"/>
      <c r="J11" s="230" t="s">
        <v>384</v>
      </c>
      <c r="K11" s="230"/>
      <c r="L11" s="337"/>
      <c r="M11" s="337"/>
      <c r="N11" s="337"/>
      <c r="O11" s="337"/>
      <c r="P11" s="337"/>
      <c r="Q11" s="210"/>
      <c r="R11" s="325"/>
      <c r="S11" s="325"/>
      <c r="T11" s="325"/>
      <c r="U11" s="326"/>
      <c r="V11" s="326"/>
      <c r="W11" s="326"/>
      <c r="X11" s="345"/>
      <c r="Y11" s="107"/>
      <c r="Z11" s="92"/>
      <c r="AA11" s="92"/>
    </row>
    <row r="12" spans="1:27" s="23" customFormat="1" ht="18" customHeight="1">
      <c r="A12" s="233" t="s">
        <v>7</v>
      </c>
      <c r="B12" s="236" t="s">
        <v>8</v>
      </c>
      <c r="C12" s="237"/>
      <c r="D12" s="220" t="s">
        <v>17</v>
      </c>
      <c r="E12" s="220"/>
      <c r="F12" s="220"/>
      <c r="G12" s="220"/>
      <c r="H12" s="220" t="s">
        <v>18</v>
      </c>
      <c r="I12" s="220"/>
      <c r="J12" s="220"/>
      <c r="K12" s="220"/>
      <c r="L12" s="220"/>
      <c r="M12" s="220"/>
      <c r="N12" s="220" t="s">
        <v>377</v>
      </c>
      <c r="O12" s="220"/>
      <c r="P12" s="222" t="s">
        <v>10</v>
      </c>
      <c r="Q12" s="210"/>
      <c r="R12" s="325"/>
      <c r="S12" s="325"/>
      <c r="T12" s="325"/>
      <c r="U12" s="326"/>
      <c r="V12" s="326"/>
      <c r="W12" s="326"/>
      <c r="X12" s="345"/>
      <c r="Y12" s="107"/>
      <c r="Z12" s="92"/>
      <c r="AA12" s="92"/>
    </row>
    <row r="13" spans="1:27" s="23" customFormat="1" ht="18" customHeight="1">
      <c r="A13" s="234"/>
      <c r="B13" s="238"/>
      <c r="C13" s="239"/>
      <c r="D13" s="220"/>
      <c r="E13" s="220"/>
      <c r="F13" s="220"/>
      <c r="G13" s="220"/>
      <c r="H13" s="220"/>
      <c r="I13" s="220"/>
      <c r="J13" s="220"/>
      <c r="K13" s="220"/>
      <c r="L13" s="220"/>
      <c r="M13" s="220"/>
      <c r="N13" s="220"/>
      <c r="O13" s="220"/>
      <c r="P13" s="222"/>
      <c r="Q13" s="210"/>
      <c r="R13" s="325"/>
      <c r="S13" s="325"/>
      <c r="T13" s="325"/>
      <c r="U13" s="327"/>
      <c r="V13" s="327"/>
      <c r="W13" s="327"/>
      <c r="X13" s="346"/>
      <c r="Y13" s="108"/>
      <c r="Z13" s="93"/>
      <c r="AA13" s="93"/>
    </row>
    <row r="14" spans="1:27" s="23" customFormat="1" ht="18" customHeight="1">
      <c r="A14" s="234"/>
      <c r="B14" s="238"/>
      <c r="C14" s="239"/>
      <c r="D14" s="170" t="s">
        <v>373</v>
      </c>
      <c r="E14" s="171"/>
      <c r="F14" s="170" t="s">
        <v>374</v>
      </c>
      <c r="G14" s="171"/>
      <c r="H14" s="165" t="s">
        <v>375</v>
      </c>
      <c r="I14" s="165"/>
      <c r="J14" s="165" t="s">
        <v>376</v>
      </c>
      <c r="K14" s="165"/>
      <c r="L14" s="165" t="s">
        <v>377</v>
      </c>
      <c r="M14" s="165"/>
      <c r="N14" s="220"/>
      <c r="O14" s="220"/>
      <c r="P14" s="222"/>
      <c r="Q14" s="210"/>
      <c r="R14" s="325"/>
      <c r="S14" s="325"/>
      <c r="T14" s="325"/>
      <c r="U14" s="327"/>
      <c r="V14" s="327"/>
      <c r="W14" s="327"/>
      <c r="X14" s="346"/>
      <c r="Y14" s="108"/>
      <c r="Z14" s="93"/>
      <c r="AA14" s="93"/>
    </row>
    <row r="15" spans="1:27" s="23" customFormat="1" ht="12" customHeight="1">
      <c r="A15" s="234"/>
      <c r="B15" s="238"/>
      <c r="C15" s="239"/>
      <c r="D15" s="172"/>
      <c r="E15" s="173"/>
      <c r="F15" s="172"/>
      <c r="G15" s="173"/>
      <c r="H15" s="165"/>
      <c r="I15" s="165"/>
      <c r="J15" s="165"/>
      <c r="K15" s="165"/>
      <c r="L15" s="165"/>
      <c r="M15" s="165"/>
      <c r="N15" s="220"/>
      <c r="O15" s="220"/>
      <c r="P15" s="222"/>
      <c r="Q15" s="210"/>
      <c r="R15" s="325"/>
      <c r="S15" s="325"/>
      <c r="T15" s="325"/>
      <c r="U15" s="327"/>
      <c r="V15" s="327"/>
      <c r="W15" s="327"/>
      <c r="X15" s="346"/>
      <c r="Y15" s="108"/>
      <c r="Z15" s="93"/>
      <c r="AA15" s="93"/>
    </row>
    <row r="16" spans="1:27" s="23" customFormat="1" ht="2.25" customHeight="1" thickBot="1">
      <c r="A16" s="234"/>
      <c r="B16" s="238"/>
      <c r="C16" s="239"/>
      <c r="D16" s="172"/>
      <c r="E16" s="173"/>
      <c r="F16" s="172"/>
      <c r="G16" s="173"/>
      <c r="H16" s="166"/>
      <c r="I16" s="166"/>
      <c r="J16" s="166"/>
      <c r="K16" s="166"/>
      <c r="L16" s="166"/>
      <c r="M16" s="166"/>
      <c r="N16" s="221"/>
      <c r="O16" s="221"/>
      <c r="P16" s="222"/>
      <c r="Q16" s="210"/>
      <c r="R16" s="32"/>
      <c r="S16" s="31"/>
      <c r="T16" s="31"/>
      <c r="U16" s="38"/>
      <c r="V16" s="38"/>
      <c r="W16" s="38"/>
      <c r="X16" s="39"/>
      <c r="Y16" s="108"/>
      <c r="Z16" s="93"/>
      <c r="AA16" s="93"/>
    </row>
    <row r="17" spans="1:103" s="23" customFormat="1" ht="18" customHeight="1">
      <c r="A17" s="234"/>
      <c r="B17" s="238"/>
      <c r="C17" s="239"/>
      <c r="D17" s="34" t="s">
        <v>9</v>
      </c>
      <c r="E17" s="35">
        <f>(10*O17)/100</f>
        <v>20</v>
      </c>
      <c r="F17" s="34" t="s">
        <v>9</v>
      </c>
      <c r="G17" s="35">
        <f>(30*O17)/100</f>
        <v>60</v>
      </c>
      <c r="H17" s="34" t="s">
        <v>9</v>
      </c>
      <c r="I17" s="35">
        <f>(30*O17)/100</f>
        <v>60</v>
      </c>
      <c r="J17" s="34" t="s">
        <v>9</v>
      </c>
      <c r="K17" s="35">
        <f>(30*O17)/100</f>
        <v>60</v>
      </c>
      <c r="L17" s="34" t="s">
        <v>9</v>
      </c>
      <c r="M17" s="35">
        <f>(I17+K17)</f>
        <v>120</v>
      </c>
      <c r="N17" s="34" t="s">
        <v>9</v>
      </c>
      <c r="O17" s="36">
        <f>Sheet1!$O$17</f>
        <v>200</v>
      </c>
      <c r="P17" s="312"/>
      <c r="Q17" s="210"/>
      <c r="R17" s="319" t="s">
        <v>334</v>
      </c>
      <c r="S17" s="222" t="s">
        <v>330</v>
      </c>
      <c r="T17" s="222"/>
      <c r="U17" s="222"/>
      <c r="V17" s="222" t="s">
        <v>331</v>
      </c>
      <c r="W17" s="222"/>
      <c r="X17" s="222"/>
      <c r="Y17" s="103"/>
      <c r="Z17" s="88"/>
      <c r="AA17" s="88"/>
    </row>
    <row r="18" spans="1:103" s="30" customFormat="1" ht="15" customHeight="1">
      <c r="A18" s="234"/>
      <c r="B18" s="238"/>
      <c r="C18" s="239"/>
      <c r="D18" s="163"/>
      <c r="E18" s="228"/>
      <c r="F18" s="163"/>
      <c r="G18" s="228"/>
      <c r="H18" s="163"/>
      <c r="I18" s="228"/>
      <c r="J18" s="163"/>
      <c r="K18" s="228"/>
      <c r="L18" s="226" t="s">
        <v>371</v>
      </c>
      <c r="M18" s="227"/>
      <c r="N18" s="226" t="s">
        <v>372</v>
      </c>
      <c r="O18" s="227"/>
      <c r="P18" s="37"/>
      <c r="Q18" s="210"/>
      <c r="R18" s="320"/>
      <c r="S18" s="222"/>
      <c r="T18" s="222"/>
      <c r="U18" s="222"/>
      <c r="V18" s="222"/>
      <c r="W18" s="222"/>
      <c r="X18" s="222"/>
      <c r="Y18" s="103"/>
      <c r="Z18" s="88"/>
      <c r="AA18" s="88"/>
    </row>
    <row r="19" spans="1:103" s="30" customFormat="1" ht="18.95" customHeight="1">
      <c r="A19" s="235"/>
      <c r="B19" s="240"/>
      <c r="C19" s="241"/>
      <c r="D19" s="226" t="s">
        <v>367</v>
      </c>
      <c r="E19" s="227"/>
      <c r="F19" s="226" t="s">
        <v>368</v>
      </c>
      <c r="G19" s="227"/>
      <c r="H19" s="226" t="s">
        <v>369</v>
      </c>
      <c r="I19" s="227"/>
      <c r="J19" s="226" t="s">
        <v>370</v>
      </c>
      <c r="K19" s="227"/>
      <c r="L19" s="313" t="s">
        <v>378</v>
      </c>
      <c r="M19" s="314"/>
      <c r="N19" s="216"/>
      <c r="O19" s="228"/>
      <c r="P19" s="29"/>
      <c r="Q19" s="210"/>
      <c r="R19" s="321"/>
      <c r="S19" s="222"/>
      <c r="T19" s="222"/>
      <c r="U19" s="222"/>
      <c r="V19" s="222"/>
      <c r="W19" s="222"/>
      <c r="X19" s="222"/>
      <c r="Y19" s="103"/>
      <c r="Z19" s="88"/>
      <c r="AA19" s="88"/>
    </row>
    <row r="20" spans="1:103" s="49" customFormat="1" ht="5.0999999999999996" customHeight="1">
      <c r="A20" s="48"/>
      <c r="B20" s="236"/>
      <c r="C20" s="237"/>
      <c r="D20" s="159" t="s">
        <v>384</v>
      </c>
      <c r="E20" s="160"/>
      <c r="F20" s="159" t="s">
        <v>384</v>
      </c>
      <c r="G20" s="160"/>
      <c r="H20" s="159" t="s">
        <v>384</v>
      </c>
      <c r="I20" s="160"/>
      <c r="J20" s="159" t="s">
        <v>384</v>
      </c>
      <c r="K20" s="160"/>
      <c r="L20" s="317"/>
      <c r="M20" s="318"/>
      <c r="N20" s="338"/>
      <c r="O20" s="339"/>
      <c r="P20" s="37"/>
      <c r="Q20" s="210"/>
      <c r="R20" s="54"/>
      <c r="S20" s="340"/>
      <c r="T20" s="341"/>
      <c r="U20" s="342"/>
      <c r="V20" s="284"/>
      <c r="W20" s="285"/>
      <c r="X20" s="223"/>
      <c r="Y20" s="103"/>
      <c r="Z20" s="88"/>
      <c r="AA20" s="88"/>
      <c r="AF20" s="49" t="b">
        <f>Sheet10!$AF$40</f>
        <v>0</v>
      </c>
      <c r="AG20" s="69" t="str">
        <f>IF(AND(AF21=TRUE, AF20=TRUE),IF(A21-Sheet10!A40=1,"OK","INCORRECT"),"")</f>
        <v/>
      </c>
      <c r="BO20" s="49" t="str">
        <f>Sheet10!BO40</f>
        <v/>
      </c>
      <c r="BP20" s="49" t="b">
        <f>Sheet10!BP40</f>
        <v>0</v>
      </c>
      <c r="BQ20" s="49" t="b">
        <f>Sheet10!BQ40</f>
        <v>0</v>
      </c>
      <c r="BR20" s="49" t="b">
        <f>Sheet10!BR40</f>
        <v>0</v>
      </c>
      <c r="BS20" s="49" t="str">
        <f>Sheet10!BS40</f>
        <v/>
      </c>
      <c r="BT20" s="49" t="str">
        <f>Sheet10!BT40</f>
        <v/>
      </c>
      <c r="BU20" s="49" t="str">
        <f>Sheet10!BU40</f>
        <v/>
      </c>
      <c r="BV20" s="49" t="str">
        <f>Sheet10!BV40</f>
        <v/>
      </c>
      <c r="BW20" s="49" t="str">
        <f>Sheet10!BW40</f>
        <v/>
      </c>
      <c r="BX20" s="49" t="str">
        <f>Sheet10!BX40</f>
        <v>INCORRECT</v>
      </c>
      <c r="BY20" s="49" t="b">
        <f>Sheet10!BY40</f>
        <v>0</v>
      </c>
      <c r="BZ20" s="49" t="str">
        <f>Sheet10!BZ40</f>
        <v/>
      </c>
      <c r="CA20" s="49" t="b">
        <f>Sheet10!CA40</f>
        <v>0</v>
      </c>
      <c r="CB20" s="49" t="b">
        <f>Sheet10!CB40</f>
        <v>0</v>
      </c>
      <c r="CC20" s="49" t="b">
        <f>Sheet10!CC40</f>
        <v>0</v>
      </c>
      <c r="CD20" s="49" t="b">
        <f>Sheet10!CD40</f>
        <v>0</v>
      </c>
      <c r="CE20" s="49" t="b">
        <f>Sheet10!CE40</f>
        <v>0</v>
      </c>
      <c r="CF20" s="49" t="b">
        <f>Sheet10!CF40</f>
        <v>0</v>
      </c>
      <c r="CG20" s="49" t="str">
        <f>Sheet10!CG40</f>
        <v/>
      </c>
      <c r="CH20" s="49" t="str">
        <f>Sheet10!CH40</f>
        <v/>
      </c>
      <c r="CI20" s="49" t="str">
        <f>Sheet10!CI40</f>
        <v/>
      </c>
      <c r="CJ20" s="49" t="str">
        <f>Sheet10!CJ40</f>
        <v/>
      </c>
      <c r="CK20" s="49" t="str">
        <f>Sheet10!CK40</f>
        <v/>
      </c>
      <c r="CL20" s="49" t="str">
        <f>Sheet10!CL40</f>
        <v/>
      </c>
      <c r="CM20" s="49" t="str">
        <f>Sheet10!CM40</f>
        <v/>
      </c>
      <c r="CN20" s="49" t="str">
        <f>Sheet10!CN40</f>
        <v/>
      </c>
      <c r="CO20" s="49" t="str">
        <f>Sheet10!CO40</f>
        <v>NO</v>
      </c>
      <c r="CP20" s="49" t="str">
        <f>Sheet10!CP40</f>
        <v>NO</v>
      </c>
      <c r="CQ20" s="49" t="str">
        <f>Sheet10!CQ40</f>
        <v>NO</v>
      </c>
      <c r="CR20" s="49" t="str">
        <f>Sheet10!CR40</f>
        <v>NO</v>
      </c>
      <c r="CS20" s="49" t="str">
        <f>Sheet10!CS40</f>
        <v>OK</v>
      </c>
      <c r="CT20" s="49" t="b">
        <f>Sheet10!CT40</f>
        <v>0</v>
      </c>
      <c r="CU20" s="49" t="b">
        <f>Sheet10!CU40</f>
        <v>0</v>
      </c>
      <c r="CV20" s="49" t="b">
        <f>Sheet10!CV40</f>
        <v>0</v>
      </c>
      <c r="CW20" s="49" t="b">
        <f>Sheet10!CW40</f>
        <v>0</v>
      </c>
      <c r="CX20" s="49" t="str">
        <f>Sheet10!CX40</f>
        <v>SEQUENCE INCORRECT</v>
      </c>
      <c r="CY20" s="49">
        <f>Sheet10!CY40</f>
        <v>18</v>
      </c>
    </row>
    <row r="21" spans="1:103" s="23" customFormat="1" ht="18.95" customHeight="1" thickBot="1">
      <c r="A21" s="51"/>
      <c r="B21" s="157"/>
      <c r="C21" s="158"/>
      <c r="D21" s="157"/>
      <c r="E21" s="158"/>
      <c r="F21" s="157"/>
      <c r="G21" s="158"/>
      <c r="H21" s="157"/>
      <c r="I21" s="158"/>
      <c r="J21" s="157"/>
      <c r="K21" s="158"/>
      <c r="L21" s="151" t="str">
        <f>IF(AND(B21&lt;&gt;"", H21&lt;&gt;"", J21&lt;&gt;"",OR(H21&lt;=I17,H21="ABS"),OR(J21&lt;=K17,J21="ABS")),IF(AND(J21="ABS"),"ABS",IF(SUM(H21:J21)=0,"ZERO",SUM(H21,J21))),"")</f>
        <v/>
      </c>
      <c r="M21" s="151"/>
      <c r="N21" s="286" t="str">
        <f>IF(AND(A21&lt;&gt;"",B21&lt;&gt;"",D21&lt;&gt;"", F21&lt;&gt;"", H21&lt;&gt;"", J21&lt;&gt;"",S21="", R21="OK", V21="",OR(D21&lt;=E17,D21="ABS"),OR(F21&lt;=G17,F21="ABS"),OR(H21&lt;=I17,H21="ABS"),OR(J21&lt;=K17,J21="ABS")),IF(AND(OR(D21=0,D21="ABS"),OR(F21=0,F21="ABS"),OR(L21=0,L21="ABS"),D21="ABS",F21="ABS",L21="ABS"),"ABS",IF(AND(SUM(D21:F21)=0,OR(L21="ZERO",L21="ABS")),"ZERO",IF(L21="ABS",SUM(D21,F21),SUM(D21,F21,H21,J21)))),"")</f>
        <v/>
      </c>
      <c r="O21" s="153"/>
      <c r="P21" s="97" t="str">
        <f>IF(N21="","",IF(O17=250,LOOKUP(N21,{"ABS","ZERO",0,125,137,150,165,187,212},{"FAIL","FAIL","FAIL","C","C+","B","B+","A","A+"}),IF(O17=200,LOOKUP(N21,{"ABS","ZERO",0,100,110,120,132,150,170},{"FAIL","FAIL","FAIL","C","C+","B","B+","A","A+"}),IF(O17=150,LOOKUP(N21,{"ABS","ZERO",0,75,82,90,99,112,127},{"FAIL","FAIL","FAIL","C","C+","B","B+","A","A+"}),IF(O17=100,LOOKUP(N21,{"ABS","ZERO",0,50,55,60,66,75,85},{"FAIL","FAIL","FAIL","C","C+","B","B+","A","A+"}),IF(O17=50,LOOKUP(N21,{"ABS","ZERO",0,25,27,30,33,37,42},{"FAIL","FAIL","FAIL","C","C+","B","B+","A","A+"})))))))</f>
        <v/>
      </c>
      <c r="Q21" s="210"/>
      <c r="R21" s="66" t="str">
        <f>IF(A21&lt;&gt;"",IF(CX21="SEQUENCE CORRECT",IF(OR(T(AB21)="OK",T(Z21)="oKK",T(Y21)="oKK",T(AA21)="oKK",T(AC21)="oOk",T(AD21)="Okk",AE21="ok"),"OK","FORMAT INCORRECT"),"SEQUENCE INCORRECT"),"")</f>
        <v/>
      </c>
      <c r="S21" s="315" t="str">
        <f>IF(AND(A21&lt;&gt;"",B21&lt;&gt;""),IF(OR(D21&lt;&gt;"ABS"),IF(OR(AND(D21&lt;ROUNDDOWN((0.7*E17),0),D21&lt;&gt;0),D21&gt;E17,D21=""),"Attendance Marks incorrect",""),""),"")</f>
        <v/>
      </c>
      <c r="T21" s="316"/>
      <c r="U21" s="316"/>
      <c r="V21" s="167" t="str">
        <f>IF(OR(AND(OR(F21&lt;=G17, F21=0, F21="ABS"),OR(H21&lt;=I17, H21=0, H21="ABS"),OR(J21&lt;=K17, J21=0,J21="ABS"))),IF(OR(AND(A21="",B21="",D21="",F21="",H21="",J21=""),AND(A21&lt;&gt;"",B21&lt;&gt;"",D21&lt;&gt;"",F21&lt;&gt;"",H21&lt;&gt;"",J21&lt;&gt;"", AG21="OK")),"","Given Marks or Format is incorrect"),"Given Marks or Format is incorrect")</f>
        <v/>
      </c>
      <c r="W21" s="168"/>
      <c r="X21" s="169"/>
      <c r="Y21" s="109" t="b">
        <f>IF(AND(EXACT(LEFT(B21,3),LEFT(G10,3)),MID(B21,4,1)="-",ISNUMBER(INT(MID(B21,5,1))),ISNUMBER(INT(MID(B21,6,1))),MID(B21,5,2)&lt;&gt;"00",MID(B21,5,2)&lt;&gt;MID(G10,2,2),EXACT(MID(B21,7,4),RIGHT(G10,4)),ISNUMBER(INT(MID(B21,11,1))),ISNUMBER(INT(MID(B21,12,1))),MID(B21,11,2)&lt;&gt;"00",OR(ISNUMBER(INT(MID(B21,11,3))),MID(B21,13,1)=""),OR(AND(ISNUMBER(INT(MID(B21,11,3))),MID(B21,11,1)&lt;&gt;"0",MID(B21,14,1)=""),AND((ISNUMBER(INT(MID(B21,11,2)))),MID(B21,13,1)=""))),"oKK")</f>
        <v>0</v>
      </c>
      <c r="Z21" s="1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1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12" t="b">
        <f>IF(AND( EXACT(LEFT(B21,LEN(G8)), G8),ISNUMBER(INT(MID(B21,(LEN(G8)+1),1))),ISNUMBER(INT(MID(B21,(LEN(G8)+2),1))), MID(B21,(LEN(G8)+1),2)&lt;&gt;"00",OR(ISNUMBER(INT(MID(B21,(LEN(G8)+3),1))),MID(B21,(LEN(G8)+3),1)=""),  OR(AND(ISNUMBER(INT(MID(B21,(LEN(G8)+1),3))),MID(B21,(LEN(G8)+1),1)&lt;&gt;"0", MID(B21,(LEN(G8)+4),1)=""),AND((ISNUMBER(INT(MID(B21,(LEN(G8)+1),2)))),MID(B21,(LEN(G8)+3),1)=""))),"OK")</f>
        <v>0</v>
      </c>
      <c r="AC21" s="1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14" t="b">
        <f>IF(LEFT(B21,1)="K",IF(AND(EXACT(LEFT(B21,3),LEFT(G8,3)),MID(B21,4,1)="-",ISNUMBER(INT(MID(B21,5,1))),ISNUMBER(INT(MID(B21,6,1))),MID(B21,5,2)&lt;&gt;"00", MID(B21,5,2)&lt;&gt;MID(G8,2,2),EXACT(MID(B21,7,2), RIGHT(G8,2)),ISNUMBER(INT(MID(B21,9,1))),ISNUMBER(INT(MID(B21,10,1))),MID(B21,9,2)&lt;&gt;"00",OR(ISNUMBER(INT(MID(B21,9,3))),MID(B21,11,1)=""),OR(AND(ISNUMBER(INT(MID(B21,9,3))),MID(B21,9,1)&lt;&gt;"0",MID(B21,12,1)=""),AND((ISNUMBER(INT(MID(B21,9,2)))),MID(B21,11,1)=""))),"oKK"))</f>
        <v>0</v>
      </c>
      <c r="AE21" s="15"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23" t="b">
        <f>IF(ISNUMBER(A21)&lt;&gt;"",AND(ISNUMBER(INT(MID(A21,1,3))),MID(A21,4,1)="",MID(A21,1,1)&lt;&gt;"0"))</f>
        <v>0</v>
      </c>
      <c r="AG21" s="69" t="str">
        <f>IF(AND(AG20="OK",AF21=TRUE),"OK","S# INCORRECT")</f>
        <v>S# INCORRECT</v>
      </c>
      <c r="BO21" s="55" t="str">
        <f>RIGHT(B21,3)</f>
        <v/>
      </c>
      <c r="BP21" s="55" t="b">
        <f>ISNUMBER(INT((MID(BO21,1,1))))</f>
        <v>0</v>
      </c>
      <c r="BQ21" s="55" t="b">
        <f>ISNUMBER(INT((MID(BO21,2,1))))</f>
        <v>0</v>
      </c>
      <c r="BR21" s="55" t="b">
        <f>ISNUMBER(INT((MID(BO21,3,1))))</f>
        <v>0</v>
      </c>
      <c r="BS21" s="55" t="str">
        <f>IF(BP21=TRUE, MID(BO21,1,1),"")</f>
        <v/>
      </c>
      <c r="BT21" s="55" t="str">
        <f>IF(BQ21=TRUE, MID(BO21,2,1),"")</f>
        <v/>
      </c>
      <c r="BU21" s="55" t="str">
        <f>IF(BR21=TRUE, MID(BO21,3,1),"")</f>
        <v/>
      </c>
      <c r="BV21" s="55" t="str">
        <f>T(BS21)&amp;T(BT21)&amp;T(BU21)</f>
        <v/>
      </c>
      <c r="BW21" s="60" t="str">
        <f>IF(BV21="","",INT(TRIM(BV21)))</f>
        <v/>
      </c>
      <c r="BX21" s="61" t="str">
        <f>"OK"</f>
        <v>OK</v>
      </c>
      <c r="BY21" s="55" t="b">
        <f>BW21&gt;BW20</f>
        <v>0</v>
      </c>
      <c r="BZ21" s="62" t="str">
        <f>LEFT(B21,6)</f>
        <v/>
      </c>
      <c r="CA21" s="55" t="b">
        <f>ISNUMBER(INT((MID(BZ21,1,1))))</f>
        <v>0</v>
      </c>
      <c r="CB21" s="55" t="b">
        <f>ISNUMBER(INT((MID(BZ21,2,1))))</f>
        <v>0</v>
      </c>
      <c r="CC21" s="55" t="b">
        <f>ISNUMBER(INT((MID(BZ21,3,1))))</f>
        <v>0</v>
      </c>
      <c r="CD21" s="55" t="b">
        <f>ISNUMBER(INT((MID(BZ21,4,1))))</f>
        <v>0</v>
      </c>
      <c r="CE21" s="55" t="b">
        <f>ISNUMBER(INT((MID(BZ21,5,1))))</f>
        <v>0</v>
      </c>
      <c r="CF21" s="55" t="b">
        <f>ISNUMBER(INT((MID(BZ21,6,1))))</f>
        <v>0</v>
      </c>
      <c r="CG21" s="55" t="str">
        <f>IF(CA21=TRUE, MID(BZ21,1,1),"")</f>
        <v/>
      </c>
      <c r="CH21" s="55" t="str">
        <f>IF(CB21=TRUE, MID(BZ21,2,1),"")</f>
        <v/>
      </c>
      <c r="CI21" s="55" t="str">
        <f>IF(CC21=TRUE, MID(BZ21,3,1),"")</f>
        <v/>
      </c>
      <c r="CJ21" s="55" t="str">
        <f>IF(CD21=TRUE, MID(BZ21,4,1),"")</f>
        <v/>
      </c>
      <c r="CK21" s="55" t="str">
        <f>IF(CE21=TRUE, MID(BZ21,5,1),"")</f>
        <v/>
      </c>
      <c r="CL21" s="55" t="str">
        <f>IF(CF21=TRUE, MID(BZ21,6,1),"")</f>
        <v/>
      </c>
      <c r="CM21" s="62" t="str">
        <f>TRIM(T(CG21)&amp;T(CH21)&amp;T(CI21))</f>
        <v/>
      </c>
      <c r="CN21" s="62" t="str">
        <f>TRIM(T(CJ21)&amp;T(CK21)&amp;T(CL21))</f>
        <v/>
      </c>
      <c r="CO21" s="63" t="str">
        <f>IF(OR(MID(BZ21,3,1)="-",MID(BZ21,4,1)="-"),T(CM21),"NO")</f>
        <v>NO</v>
      </c>
      <c r="CP21" s="63" t="str">
        <f>IF(OR(MID(BZ21,3,1)="-",MID(BZ21,4,1)="-"),T(CN21),"NO")</f>
        <v>NO</v>
      </c>
      <c r="CQ21" s="61" t="str">
        <f>IF(AND(CO21&lt;&gt;"NO", CP21&lt;&gt;"NO"),IF(CP21&lt;CO21,"OK","INCORRECT"),"NO")</f>
        <v>NO</v>
      </c>
      <c r="CR21" s="61" t="str">
        <f>IF(AND(CO21&lt;&gt;"NO", CP21&lt;&gt;"NO"),IF(CP21&lt;=CP20,"OK","INCORRECT"),"NO")</f>
        <v>NO</v>
      </c>
      <c r="CS21" s="63" t="str">
        <f>IF(OR(AND(OR(AND(CQ21="NO",CR21="NO"),AND(CQ21="OK", CR21="OK")),AND(CQ20="NO", CR20="NO")),AND(AND(CQ21="OK",CR21="OK",OR(AND(CQ20="NO", CR20="NO"),AND(CQ20="OK", CR20="OK"))))),"OK","INCORRECT")</f>
        <v>OK</v>
      </c>
      <c r="CT21" s="55" t="b">
        <f>IF(CS21="OK",IF(AND(CO20="NO",CO21="NO"),BW21&gt;BW20))</f>
        <v>0</v>
      </c>
      <c r="CU21" s="55" t="b">
        <f>IF(CS21="OK",AND(CQ21="OK",CR21="OK",CQ20="NO",CR20="NO"))</f>
        <v>0</v>
      </c>
      <c r="CV21" s="55" t="b">
        <f>IF(CS21="OK",IF(AND(EXACT(CN20,CN21)),BW21&gt;BW20))</f>
        <v>0</v>
      </c>
      <c r="CW21" s="55" t="b">
        <f>IF(CS21="OK",CP21&lt;CP20)</f>
        <v>0</v>
      </c>
      <c r="CX21" s="62" t="str">
        <f>IF(AND(CT21=FALSE,CU21=FALSE,CV21=FALSE,CW21=FALSE),"SEQUENCE INCORRECT","SEQUENCE CORRECT")</f>
        <v>SEQUENCE INCORRECT</v>
      </c>
      <c r="CY21" s="64">
        <f>COUNTIF(B20:B20,T(B21))</f>
        <v>1</v>
      </c>
    </row>
    <row r="22" spans="1:103" s="23" customFormat="1" ht="18.95" customHeight="1" thickBot="1">
      <c r="A22" s="51"/>
      <c r="B22" s="157"/>
      <c r="C22" s="158"/>
      <c r="D22" s="157"/>
      <c r="E22" s="158"/>
      <c r="F22" s="157"/>
      <c r="G22" s="158"/>
      <c r="H22" s="157"/>
      <c r="I22" s="158"/>
      <c r="J22" s="157"/>
      <c r="K22" s="158"/>
      <c r="L22" s="151" t="str">
        <f>IF(AND(B22&lt;&gt;"", H22&lt;&gt;"", J22&lt;&gt;"",OR(H22&lt;=I17,H22="ABS"),OR(J22&lt;=K17,J22="ABS")),IF(AND(J22="ABS"),"ABS",IF(SUM(H22:J22)=0,"ZERO",SUM(H22,J22))),"")</f>
        <v/>
      </c>
      <c r="M22" s="151"/>
      <c r="N22" s="152" t="str">
        <f>IF(AND(A22&lt;&gt;"",B22&lt;&gt;"",D22&lt;&gt;"", F22&lt;&gt;"", H22&lt;&gt;"", J22&lt;&gt;"",S22="",R22="OK", V22="",OR(D22&lt;=E17,D22="ABS"),OR(F22&lt;=G17,F22="ABS"),OR(H22&lt;=I17,H22="ABS"),OR(J22&lt;=K17,J22="ABS")),IF(AND(OR(D22=0,D22="ABS"),OR(F22=0,F22="ABS"),OR(L22=0,L22="ABS"),D22="ABS",F22="ABS",L22="ABS"),"ABS",IF(AND(SUM(D22:F22)=0,OR(L22="ZERO",L22="ABS")),"ZERO",IF(L22="ABS",SUM(D22,F22),SUM(D22,F22,H22,J22)))),"")</f>
        <v/>
      </c>
      <c r="O22" s="153"/>
      <c r="P22" s="97" t="str">
        <f>IF(N22="","",IF(O17=250,LOOKUP(N22,{"ABS","ZERO",0,125,137,150,165,187,212},{"FAIL","FAIL","FAIL","C","C+","B","B+","A","A+"}),IF(O17=200,LOOKUP(N22,{"ABS","ZERO",0,100,110,120,132,150,170},{"FAIL","FAIL","FAIL","C","C+","B","B+","A","A+"}),IF(O17=150,LOOKUP(N22,{"ABS","ZERO",0,75,82,90,99,112,127},{"FAIL","FAIL","FAIL","C","C+","B","B+","A","A+"}),IF(O17=100,LOOKUP(N22,{"ABS","ZERO",0,50,55,60,66,75,85},{"FAIL","FAIL","FAIL","C","C+","B","B+","A","A+"}),IF(O17=50,LOOKUP(N22,{"ABS","ZERO",0,25,27,30,33,37,42},{"FAIL","FAIL","FAIL","C","C+","B","B+","A","A+"})))))))</f>
        <v/>
      </c>
      <c r="Q22" s="210"/>
      <c r="R22" s="66" t="str">
        <f t="shared" ref="R22:R40" si="0">IF(A22&lt;&gt;"",IF(CX22="SEQUENCE CORRECT",IF(OR(T(AB22)="OK",T(Z22)="oKK",T(Y22)="oKK",T(AA22)="oKK",T(AC22)="oOk",T(AD22)="Okk",AE22="ok"),"OK","FORMAT INCORRECT"),"SEQUENCE INCORRECT"),"")</f>
        <v/>
      </c>
      <c r="S22" s="169" t="str">
        <f>IF(AND(A22&lt;&gt;"",B22&lt;&gt;""),IF(OR(D22&lt;&gt;"ABS"),IF(OR(AND(D22&lt;ROUNDDOWN((0.7*E17),0),D22&lt;&gt;0),D22&gt;E17,D22=""),"Attendance Marks incorrect",""),""),"")</f>
        <v/>
      </c>
      <c r="T22" s="304"/>
      <c r="U22" s="304"/>
      <c r="V22" s="148" t="str">
        <f>IF(OR(AND(OR(F22&lt;=G17, F22=0, F22="ABS"),OR(H22&lt;=I17, H22=0, H22="ABS"),OR(J22&lt;=K17, J22=0,J22="ABS"))),IF(OR(AND(A22="",B22="",D22="",F22="",H22="",J22=""),AND(A22&lt;&gt;"",B22&lt;&gt;"",D22&lt;&gt;"",F22&lt;&gt;"",H22&lt;&gt;"",J22&lt;&gt;"", AG22="OK")),"","Given Marks or Format is incorrect"),"Given Marks or Format is incorrect")</f>
        <v/>
      </c>
      <c r="W22" s="149"/>
      <c r="X22" s="150"/>
      <c r="Y22" s="109" t="b">
        <f>IF(AND(EXACT(LEFT(B22,3),LEFT(G10,3)),MID(B22,4,1)="-",ISNUMBER(INT(MID(B22,5,1))),ISNUMBER(INT(MID(B22,6,1))),MID(B22,5,2)&lt;&gt;"00",MID(B22,5,2)&lt;&gt;MID(G10,2,2),EXACT(MID(B22,7,4),RIGHT(G10,4)),ISNUMBER(INT(MID(B22,11,1))),ISNUMBER(INT(MID(B22,12,1))),MID(B22,11,2)&lt;&gt;"00",OR(ISNUMBER(INT(MID(B22,11,3))),MID(B22,13,1)=""),OR(AND(ISNUMBER(INT(MID(B22,11,3))),MID(B22,11,1)&lt;&gt;"0",MID(B22,14,1)=""),AND((ISNUMBER(INT(MID(B22,11,2)))),MID(B22,13,1)=""))),"oKK")</f>
        <v>0</v>
      </c>
      <c r="Z22" s="1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1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12" t="b">
        <f>IF(AND( EXACT(LEFT(B22,LEN(G8)), G8),ISNUMBER(INT(MID(B22,(LEN(G8)+1),1))),ISNUMBER(INT(MID(B22,(LEN(G8)+2),1))), MID(B22,(LEN(G8)+1),2)&lt;&gt;"00",OR(ISNUMBER(INT(MID(B22,(LEN(G8)+3),1))),MID(B22,(LEN(G8)+3),1)=""),  OR(AND(ISNUMBER(INT(MID(B22,(LEN(G8)+1),3))),MID(B22,(LEN(G8)+1),1)&lt;&gt;"0", MID(B22,(LEN(G8)+4),1)=""),AND((ISNUMBER(INT(MID(B22,(LEN(G8)+1),2)))),MID(B22,(LEN(G8)+3),1)=""))),"OK")</f>
        <v>0</v>
      </c>
      <c r="AC22" s="1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14" t="b">
        <f>IF(LEFT(B22,1)="K",IF(AND(EXACT(LEFT(B22,3),LEFT(G8,3)),MID(B22,4,1)="-",ISNUMBER(INT(MID(B22,5,1))),ISNUMBER(INT(MID(B22,6,1))),MID(B22,5,2)&lt;&gt;"00", MID(B22,5,2)&lt;&gt;MID(G8,2,2),EXACT(MID(B22,7,2), RIGHT(G8,2)),ISNUMBER(INT(MID(B22,9,1))),ISNUMBER(INT(MID(B22,10,1))),MID(B22,9,2)&lt;&gt;"00",OR(ISNUMBER(INT(MID(B22,9,3))),MID(B22,11,1)=""),OR(AND(ISNUMBER(INT(MID(B22,9,3))),MID(B22,9,1)&lt;&gt;"0",MID(B22,12,1)=""),AND((ISNUMBER(INT(MID(B22,9,2)))),MID(B22,11,1)=""))),"oKK"))</f>
        <v>0</v>
      </c>
      <c r="AE22" s="15"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23" t="b">
        <f>IF(AND(ISNUMBER(A21)&lt;&gt;"",ISNUMBER(A22)&lt;&gt;""),IF(AND(ISNUMBER(A22),ISNUMBER(A21)),IF(A22-A21=1,AND(ISNUMBER(INT(MID(A22,1,3))),MID(A22,4,1)="",MID(A22,1,1)&lt;&gt;"0"))))</f>
        <v>0</v>
      </c>
      <c r="AG22" s="23" t="str">
        <f t="shared" ref="AG22:AG40" si="1">IF(AF22=TRUE,"OK","S# INCORRECT")</f>
        <v>S# INCORRECT</v>
      </c>
      <c r="BO22" s="55" t="str">
        <f t="shared" ref="BO22:BO40" si="2">RIGHT(B22,3)</f>
        <v/>
      </c>
      <c r="BP22" s="55" t="b">
        <f t="shared" ref="BP22:BP40" si="3">ISNUMBER(INT((MID(BO22,1,1))))</f>
        <v>0</v>
      </c>
      <c r="BQ22" s="55" t="b">
        <f t="shared" ref="BQ22:BQ40" si="4">ISNUMBER(INT((MID(BO22,2,1))))</f>
        <v>0</v>
      </c>
      <c r="BR22" s="55" t="b">
        <f t="shared" ref="BR22:BR40" si="5">ISNUMBER(INT((MID(BO22,3,1))))</f>
        <v>0</v>
      </c>
      <c r="BS22" s="55" t="str">
        <f t="shared" ref="BS22:BS40" si="6">IF(BP22=TRUE, MID(BO22,1,1),"")</f>
        <v/>
      </c>
      <c r="BT22" s="55" t="str">
        <f t="shared" ref="BT22:BT40" si="7">IF(BQ22=TRUE, MID(BO22,2,1),"")</f>
        <v/>
      </c>
      <c r="BU22" s="55" t="str">
        <f t="shared" ref="BU22:BU40" si="8">IF(BR22=TRUE, MID(BO22,3,1),"")</f>
        <v/>
      </c>
      <c r="BV22" s="55" t="str">
        <f t="shared" ref="BV22:BV40" si="9">T(BS22)&amp;T(BT22)&amp;T(BU22)</f>
        <v/>
      </c>
      <c r="BW22" s="60" t="str">
        <f t="shared" ref="BW22:BW40" si="10">IF(BV22="","",INT(TRIM(BV22)))</f>
        <v/>
      </c>
      <c r="BX22" s="61" t="str">
        <f>IF(BW22&gt;BW21,"OK","INCORRECT")</f>
        <v>INCORRECT</v>
      </c>
      <c r="BY22" s="55" t="b">
        <f>BW22&gt;BW21</f>
        <v>0</v>
      </c>
      <c r="BZ22" s="62" t="str">
        <f t="shared" ref="BZ22:BZ40" si="11">LEFT(B22,6)</f>
        <v/>
      </c>
      <c r="CA22" s="55" t="b">
        <f t="shared" ref="CA22:CA40" si="12">ISNUMBER(INT((MID(BZ22,1,1))))</f>
        <v>0</v>
      </c>
      <c r="CB22" s="55" t="b">
        <f t="shared" ref="CB22:CB40" si="13">ISNUMBER(INT((MID(BZ22,2,1))))</f>
        <v>0</v>
      </c>
      <c r="CC22" s="55" t="b">
        <f t="shared" ref="CC22:CC40" si="14">ISNUMBER(INT((MID(BZ22,3,1))))</f>
        <v>0</v>
      </c>
      <c r="CD22" s="55" t="b">
        <f t="shared" ref="CD22:CD40" si="15">ISNUMBER(INT((MID(BZ22,4,1))))</f>
        <v>0</v>
      </c>
      <c r="CE22" s="55" t="b">
        <f t="shared" ref="CE22:CE40" si="16">ISNUMBER(INT((MID(BZ22,5,1))))</f>
        <v>0</v>
      </c>
      <c r="CF22" s="55" t="b">
        <f t="shared" ref="CF22:CF40" si="17">ISNUMBER(INT((MID(BZ22,6,1))))</f>
        <v>0</v>
      </c>
      <c r="CG22" s="55" t="str">
        <f t="shared" ref="CG22:CG40" si="18">IF(CA22=TRUE, MID(BZ22,1,1),"")</f>
        <v/>
      </c>
      <c r="CH22" s="55" t="str">
        <f t="shared" ref="CH22:CH40" si="19">IF(CB22=TRUE, MID(BZ22,2,1),"")</f>
        <v/>
      </c>
      <c r="CI22" s="55" t="str">
        <f t="shared" ref="CI22:CI40" si="20">IF(CC22=TRUE, MID(BZ22,3,1),"")</f>
        <v/>
      </c>
      <c r="CJ22" s="55" t="str">
        <f t="shared" ref="CJ22:CJ40" si="21">IF(CD22=TRUE, MID(BZ22,4,1),"")</f>
        <v/>
      </c>
      <c r="CK22" s="55" t="str">
        <f t="shared" ref="CK22:CK40" si="22">IF(CE22=TRUE, MID(BZ22,5,1),"")</f>
        <v/>
      </c>
      <c r="CL22" s="55" t="str">
        <f t="shared" ref="CL22:CL40" si="23">IF(CF22=TRUE, MID(BZ22,6,1),"")</f>
        <v/>
      </c>
      <c r="CM22" s="62" t="str">
        <f t="shared" ref="CM22:CM40" si="24">TRIM(T(CG22)&amp;T(CH22)&amp;T(CI22))</f>
        <v/>
      </c>
      <c r="CN22" s="62" t="str">
        <f t="shared" ref="CN22:CN40" si="25">TRIM(T(CJ22)&amp;T(CK22)&amp;T(CL22))</f>
        <v/>
      </c>
      <c r="CO22" s="63" t="str">
        <f t="shared" ref="CO22:CO40" si="26">IF(OR(MID(BZ22,3,1)="-",MID(BZ22,4,1)="-"),T(CM22),"NO")</f>
        <v>NO</v>
      </c>
      <c r="CP22" s="63" t="str">
        <f t="shared" ref="CP22:CP40" si="27">IF(OR(MID(BZ22,3,1)="-",MID(BZ22,4,1)="-"),T(CN22),"NO")</f>
        <v>NO</v>
      </c>
      <c r="CQ22" s="61" t="str">
        <f>IF(AND(CO22&lt;&gt;"NO", CP22&lt;&gt;"NO"),IF(CP22&lt;CO22,"OK","INCORRECT"),"NO")</f>
        <v>NO</v>
      </c>
      <c r="CR22" s="61" t="str">
        <f>IF(AND(CO22&lt;&gt;"NO", CP22&lt;&gt;"NO"),IF(CP22&lt;=CP21,"OK","INCORRECT"),"NO")</f>
        <v>NO</v>
      </c>
      <c r="CS22" s="63" t="str">
        <f>IF(OR(AND(OR(AND(CQ22="NO",CR22="NO"),AND(CQ22="OK", CR22="OK")),AND(CQ21="NO", CR21="NO")),AND(AND(CQ22="OK",CR22="OK",OR(AND(CQ21="NO", CR21="NO"),AND(CQ21="OK", CR21="OK"))))),"OK","INCORRECT")</f>
        <v>OK</v>
      </c>
      <c r="CT22" s="55" t="b">
        <f>IF(CS22="OK",IF(AND(CO21="NO",CO22="NO"),BW22&gt;BW21))</f>
        <v>0</v>
      </c>
      <c r="CU22" s="55" t="b">
        <f>IF(CS22="OK",AND(CQ22="OK",CR22="OK",CQ21="NO",CR21="NO"))</f>
        <v>0</v>
      </c>
      <c r="CV22" s="55" t="b">
        <f>IF(CS22="OK",IF(AND(EXACT(CN21,CN22)),BW22&gt;BW21))</f>
        <v>0</v>
      </c>
      <c r="CW22" s="55" t="b">
        <f>IF(CS22="OK",CP22&lt;CP21)</f>
        <v>0</v>
      </c>
      <c r="CX22" s="62" t="str">
        <f>IF(AND(CT22=FALSE,CU22=FALSE,CV22=FALSE,CW22=FALSE),"SEQUENCE INCORRECT","SEQUENCE CORRECT")</f>
        <v>SEQUENCE INCORRECT</v>
      </c>
      <c r="CY22" s="64">
        <f>COUNTIF(B21:B21,T(B22))</f>
        <v>1</v>
      </c>
    </row>
    <row r="23" spans="1:103" s="23" customFormat="1" ht="18.95" customHeight="1" thickBot="1">
      <c r="A23" s="51"/>
      <c r="B23" s="157"/>
      <c r="C23" s="158"/>
      <c r="D23" s="157"/>
      <c r="E23" s="158"/>
      <c r="F23" s="157"/>
      <c r="G23" s="158"/>
      <c r="H23" s="157"/>
      <c r="I23" s="158"/>
      <c r="J23" s="157"/>
      <c r="K23" s="158"/>
      <c r="L23" s="151" t="str">
        <f>IF(AND(B23&lt;&gt;"", H23&lt;&gt;"", J23&lt;&gt;"",OR(H23&lt;=I17,H23="ABS"),OR(J23&lt;=K17,J23="ABS")),IF(AND(J23="ABS"),"ABS",IF(SUM(H23:J23)=0,"ZERO",SUM(H23,J23))),"")</f>
        <v/>
      </c>
      <c r="M23" s="151"/>
      <c r="N23" s="152" t="str">
        <f>IF(AND(A23&lt;&gt;"",B23&lt;&gt;"",D23&lt;&gt;"", F23&lt;&gt;"", H23&lt;&gt;"", J23&lt;&gt;"",S23="",R23="OK", V23="",OR(D23&lt;=E17,D23="ABS"),OR(F23&lt;=G17,F23="ABS"),OR(H23&lt;=I17,H23="ABS"),OR(J23&lt;=K17,J23="ABS")),IF(AND(OR(D23=0,D23="ABS"),OR(F23=0,F23="ABS"),OR(L23=0,L23="ABS"),D23="ABS",F23="ABS",L23="ABS"),"ABS",IF(AND(SUM(D23:F23)=0,OR(L23="ZERO",L23="ABS")),"ZERO",IF(L23="ABS",SUM(D23,F23),SUM(D23,F23,H23,J23)))),"")</f>
        <v/>
      </c>
      <c r="O23" s="153"/>
      <c r="P23" s="97" t="str">
        <f>IF(N23="","",IF(O17=250,LOOKUP(N23,{"ABS","ZERO",0,125,137,150,165,187,212},{"FAIL","FAIL","FAIL","C","C+","B","B+","A","A+"}),IF(O17=200,LOOKUP(N23,{"ABS","ZERO",0,100,110,120,132,150,170},{"FAIL","FAIL","FAIL","C","C+","B","B+","A","A+"}),IF(O17=150,LOOKUP(N23,{"ABS","ZERO",0,75,82,90,99,112,127},{"FAIL","FAIL","FAIL","C","C+","B","B+","A","A+"}),IF(O17=100,LOOKUP(N23,{"ABS","ZERO",0,50,55,60,66,75,85},{"FAIL","FAIL","FAIL","C","C+","B","B+","A","A+"}),IF(O17=50,LOOKUP(N23,{"ABS","ZERO",0,25,27,30,33,37,42},{"FAIL","FAIL","FAIL","C","C+","B","B+","A","A+"})))))))</f>
        <v/>
      </c>
      <c r="Q23" s="210"/>
      <c r="R23" s="66" t="str">
        <f t="shared" si="0"/>
        <v/>
      </c>
      <c r="S23" s="169" t="str">
        <f>IF(AND(A23&lt;&gt;"",B23&lt;&gt;""),IF(OR(D23&lt;&gt;"ABS"),IF(OR(AND(D23&lt;ROUNDDOWN((0.7*E17),0),D23&lt;&gt;0),D23&gt;E17,D23=""),"Attendance Marks incorrect",""),""),"")</f>
        <v/>
      </c>
      <c r="T23" s="304"/>
      <c r="U23" s="304"/>
      <c r="V23" s="148" t="str">
        <f>IF(OR(AND(OR(F23&lt;=G17, F23=0, F23="ABS"),OR(H23&lt;=I17, H23=0, H23="ABS"),OR(J23&lt;=K17, J23=0,J23="ABS"))),IF(OR(AND(A23="",B23="",D23="",F23="",H23="",J23=""),AND(A23&lt;&gt;"",B23&lt;&gt;"",D23&lt;&gt;"",F23&lt;&gt;"",H23&lt;&gt;"",J23&lt;&gt;"", AG23="OK")),"","Given Marks or Format is incorrect"),"Given Marks or Format is incorrect")</f>
        <v/>
      </c>
      <c r="W23" s="149"/>
      <c r="X23" s="150"/>
      <c r="Y23" s="109" t="b">
        <f>IF(AND(EXACT(LEFT(B23,3),LEFT(G10,3)),MID(B23,4,1)="-",ISNUMBER(INT(MID(B23,5,1))),ISNUMBER(INT(MID(B23,6,1))),MID(B23,5,2)&lt;&gt;"00",MID(B23,5,2)&lt;&gt;MID(G10,2,2),EXACT(MID(B23,7,4),RIGHT(G10,4)),ISNUMBER(INT(MID(B23,11,1))),ISNUMBER(INT(MID(B23,12,1))),MID(B23,11,2)&lt;&gt;"00",OR(ISNUMBER(INT(MID(B23,11,3))),MID(B23,13,1)=""),OR(AND(ISNUMBER(INT(MID(B23,11,3))),MID(B23,11,1)&lt;&gt;"0",MID(B23,14,1)=""),AND((ISNUMBER(INT(MID(B23,11,2)))),MID(B23,13,1)=""))),"oKK")</f>
        <v>0</v>
      </c>
      <c r="Z23" s="1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1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12" t="b">
        <f>IF(AND( EXACT(LEFT(B23,LEN(G8)), G8),ISNUMBER(INT(MID(B23,(LEN(G8)+1),1))),ISNUMBER(INT(MID(B23,(LEN(G8)+2),1))), MID(B23,(LEN(G8)+1),2)&lt;&gt;"00",OR(ISNUMBER(INT(MID(B23,(LEN(G8)+3),1))),MID(B23,(LEN(G8)+3),1)=""),  OR(AND(ISNUMBER(INT(MID(B23,(LEN(G8)+1),3))),MID(B23,(LEN(G8)+1),1)&lt;&gt;"0", MID(B23,(LEN(G8)+4),1)=""),AND((ISNUMBER(INT(MID(B23,(LEN(G8)+1),2)))),MID(B23,(LEN(G8)+3),1)=""))),"OK")</f>
        <v>0</v>
      </c>
      <c r="AC23" s="1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14" t="b">
        <f>IF(LEFT(B23,1)="K",IF(AND(EXACT(LEFT(B23,3),LEFT(G8,3)),MID(B23,4,1)="-",ISNUMBER(INT(MID(B23,5,1))),ISNUMBER(INT(MID(B23,6,1))),MID(B23,5,2)&lt;&gt;"00", MID(B23,5,2)&lt;&gt;MID(G8,2,2),EXACT(MID(B23,7,2), RIGHT(G8,2)),ISNUMBER(INT(MID(B23,9,1))),ISNUMBER(INT(MID(B23,10,1))),MID(B23,9,2)&lt;&gt;"00",OR(ISNUMBER(INT(MID(B23,9,3))),MID(B23,11,1)=""),OR(AND(ISNUMBER(INT(MID(B23,9,3))),MID(B23,9,1)&lt;&gt;"0",MID(B23,12,1)=""),AND((ISNUMBER(INT(MID(B23,9,2)))),MID(B23,11,1)=""))),"oKK"))</f>
        <v>0</v>
      </c>
      <c r="AE23" s="15"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23" t="b">
        <f t="shared" ref="AF23:AF40" si="28">IF(AND(ISNUMBER(A22)&lt;&gt;"",ISNUMBER(A23)&lt;&gt;""),IF(AND(ISNUMBER(A23),ISNUMBER(A22)),IF(A23-A22=1,AND(ISNUMBER(INT(MID(A23,1,3))),MID(A23,4,1)="",MID(A23,1,1)&lt;&gt;"0"))))</f>
        <v>0</v>
      </c>
      <c r="AG23" s="23" t="str">
        <f t="shared" si="1"/>
        <v>S# INCORRECT</v>
      </c>
      <c r="BO23" s="55" t="str">
        <f t="shared" si="2"/>
        <v/>
      </c>
      <c r="BP23" s="55" t="b">
        <f t="shared" si="3"/>
        <v>0</v>
      </c>
      <c r="BQ23" s="55" t="b">
        <f t="shared" si="4"/>
        <v>0</v>
      </c>
      <c r="BR23" s="55" t="b">
        <f t="shared" si="5"/>
        <v>0</v>
      </c>
      <c r="BS23" s="55" t="str">
        <f t="shared" si="6"/>
        <v/>
      </c>
      <c r="BT23" s="55" t="str">
        <f t="shared" si="7"/>
        <v/>
      </c>
      <c r="BU23" s="55" t="str">
        <f t="shared" si="8"/>
        <v/>
      </c>
      <c r="BV23" s="55" t="str">
        <f t="shared" si="9"/>
        <v/>
      </c>
      <c r="BW23" s="60" t="str">
        <f t="shared" si="10"/>
        <v/>
      </c>
      <c r="BX23" s="61" t="str">
        <f t="shared" ref="BX23:BX40" si="29">IF(BW23&gt;BW22,"OK","INCORRECT")</f>
        <v>INCORRECT</v>
      </c>
      <c r="BY23" s="55" t="b">
        <f t="shared" ref="BY23:BY40" si="30">BW23&gt;BW22</f>
        <v>0</v>
      </c>
      <c r="BZ23" s="62" t="str">
        <f t="shared" si="11"/>
        <v/>
      </c>
      <c r="CA23" s="55" t="b">
        <f t="shared" si="12"/>
        <v>0</v>
      </c>
      <c r="CB23" s="55" t="b">
        <f t="shared" si="13"/>
        <v>0</v>
      </c>
      <c r="CC23" s="55" t="b">
        <f t="shared" si="14"/>
        <v>0</v>
      </c>
      <c r="CD23" s="55" t="b">
        <f t="shared" si="15"/>
        <v>0</v>
      </c>
      <c r="CE23" s="55" t="b">
        <f t="shared" si="16"/>
        <v>0</v>
      </c>
      <c r="CF23" s="55" t="b">
        <f t="shared" si="17"/>
        <v>0</v>
      </c>
      <c r="CG23" s="55" t="str">
        <f t="shared" si="18"/>
        <v/>
      </c>
      <c r="CH23" s="55" t="str">
        <f t="shared" si="19"/>
        <v/>
      </c>
      <c r="CI23" s="55" t="str">
        <f t="shared" si="20"/>
        <v/>
      </c>
      <c r="CJ23" s="55" t="str">
        <f t="shared" si="21"/>
        <v/>
      </c>
      <c r="CK23" s="55" t="str">
        <f t="shared" si="22"/>
        <v/>
      </c>
      <c r="CL23" s="55" t="str">
        <f t="shared" si="23"/>
        <v/>
      </c>
      <c r="CM23" s="62" t="str">
        <f t="shared" si="24"/>
        <v/>
      </c>
      <c r="CN23" s="62" t="str">
        <f t="shared" si="25"/>
        <v/>
      </c>
      <c r="CO23" s="63" t="str">
        <f t="shared" si="26"/>
        <v>NO</v>
      </c>
      <c r="CP23" s="63" t="str">
        <f t="shared" si="27"/>
        <v>NO</v>
      </c>
      <c r="CQ23" s="61" t="str">
        <f t="shared" ref="CQ23:CQ40" si="31">IF(AND(CO23&lt;&gt;"NO", CP23&lt;&gt;"NO"),IF(CP23&lt;CO23,"OK","INCORRECT"),"NO")</f>
        <v>NO</v>
      </c>
      <c r="CR23" s="61" t="str">
        <f t="shared" ref="CR23:CR40" si="32">IF(AND(CO23&lt;&gt;"NO", CP23&lt;&gt;"NO"),IF(CP23&lt;=CP22,"OK","INCORRECT"),"NO")</f>
        <v>NO</v>
      </c>
      <c r="CS23" s="63" t="str">
        <f t="shared" ref="CS23:CS40" si="33">IF(OR(AND(OR(AND(CQ23="NO",CR23="NO"),AND(CQ23="OK", CR23="OK")),AND(CQ22="NO", CR22="NO")),AND(AND(CQ23="OK",CR23="OK",OR(AND(CQ22="NO", CR22="NO"),AND(CQ22="OK", CR22="OK"))))),"OK","INCORRECT")</f>
        <v>OK</v>
      </c>
      <c r="CT23" s="55" t="b">
        <f t="shared" ref="CT23:CT40" si="34">IF(CS23="OK",IF(AND(CO22="NO",CO23="NO"),BW23&gt;BW22))</f>
        <v>0</v>
      </c>
      <c r="CU23" s="55" t="b">
        <f t="shared" ref="CU23:CU40" si="35">IF(CS23="OK",AND(CQ23="OK",CR23="OK",CQ22="NO",CR22="NO"))</f>
        <v>0</v>
      </c>
      <c r="CV23" s="55" t="b">
        <f t="shared" ref="CV23:CV40" si="36">IF(CS23="OK",IF(AND(EXACT(CN22,CN23)),BW23&gt;BW22))</f>
        <v>0</v>
      </c>
      <c r="CW23" s="55" t="b">
        <f t="shared" ref="CW23:CW40" si="37">IF(CS23="OK",CP23&lt;CP22)</f>
        <v>0</v>
      </c>
      <c r="CX23" s="62" t="str">
        <f t="shared" ref="CX23:CX40" si="38">IF(AND(CT23=FALSE,CU23=FALSE,CV23=FALSE,CW23=FALSE),"SEQUENCE INCORRECT","SEQUENCE CORRECT")</f>
        <v>SEQUENCE INCORRECT</v>
      </c>
      <c r="CY23" s="64">
        <f>COUNTIF(B21:B22,T(B23))</f>
        <v>2</v>
      </c>
    </row>
    <row r="24" spans="1:103" s="23" customFormat="1" ht="18.95" customHeight="1" thickBot="1">
      <c r="A24" s="51"/>
      <c r="B24" s="157"/>
      <c r="C24" s="158"/>
      <c r="D24" s="157"/>
      <c r="E24" s="158"/>
      <c r="F24" s="157"/>
      <c r="G24" s="158"/>
      <c r="H24" s="157"/>
      <c r="I24" s="158"/>
      <c r="J24" s="157"/>
      <c r="K24" s="158"/>
      <c r="L24" s="151" t="str">
        <f>IF(AND(B24&lt;&gt;"", H24&lt;&gt;"", J24&lt;&gt;"",OR(H24&lt;=I17,H24="ABS"),OR(J24&lt;=K17,J24="ABS")),IF(AND(J24="ABS"),"ABS",IF(SUM(H24:J24)=0,"ZERO",SUM(H24,J24))),"")</f>
        <v/>
      </c>
      <c r="M24" s="151"/>
      <c r="N24" s="152" t="str">
        <f>IF(AND(A24&lt;&gt;"",B24&lt;&gt;"",D24&lt;&gt;"", F24&lt;&gt;"", H24&lt;&gt;"", J24&lt;&gt;"",S24="",R24="OK",V24="",OR(D24&lt;=E17,D24="ABS"),OR(F24&lt;=G17,F24="ABS"),OR(H24&lt;=I17,H24="ABS"),OR(J24&lt;=K17,J24="ABS")),IF(AND(OR(D24=0,D24="ABS"),OR(F24=0,F24="ABS"),OR(L24=0,L24="ABS"),D24="ABS",F24="ABS",L24="ABS"),"ABS",IF(AND(SUM(D24:F24)=0,OR(L24="ZERO",L24="ABS")),"ZERO",IF(L24="ABS",SUM(D24,F24),SUM(D24,F24,H24,J24)))),"")</f>
        <v/>
      </c>
      <c r="O24" s="153"/>
      <c r="P24" s="97" t="str">
        <f>IF(N24="","",IF(O17=250,LOOKUP(N24,{"ABS","ZERO",0,125,137,150,165,187,212},{"FAIL","FAIL","FAIL","C","C+","B","B+","A","A+"}),IF(O17=200,LOOKUP(N24,{"ABS","ZERO",0,100,110,120,132,150,170},{"FAIL","FAIL","FAIL","C","C+","B","B+","A","A+"}),IF(O17=150,LOOKUP(N24,{"ABS","ZERO",0,75,82,90,99,112,127},{"FAIL","FAIL","FAIL","C","C+","B","B+","A","A+"}),IF(O17=100,LOOKUP(N24,{"ABS","ZERO",0,50,55,60,66,75,85},{"FAIL","FAIL","FAIL","C","C+","B","B+","A","A+"}),IF(O17=50,LOOKUP(N24,{"ABS","ZERO",0,25,27,30,33,37,42},{"FAIL","FAIL","FAIL","C","C+","B","B+","A","A+"})))))))</f>
        <v/>
      </c>
      <c r="Q24" s="210"/>
      <c r="R24" s="66" t="str">
        <f t="shared" si="0"/>
        <v/>
      </c>
      <c r="S24" s="169" t="str">
        <f>IF(AND(A24&lt;&gt;"",B24&lt;&gt;""),IF(OR(D24&lt;&gt;"ABS"),IF(OR(AND(D24&lt;ROUNDDOWN((0.7*E17),0),D24&lt;&gt;0),D24&gt;E17,D24=""),"Attendance Marks incorrect",""),""),"")</f>
        <v/>
      </c>
      <c r="T24" s="304"/>
      <c r="U24" s="304"/>
      <c r="V24" s="148" t="str">
        <f>IF(OR(AND(OR(F24&lt;=G17, F24=0, F24="ABS"),OR(H24&lt;=I17, H24=0, H24="ABS"),OR(J24&lt;=K17, J24=0,J24="ABS"))),IF(OR(AND(A24="",B24="",D24="",F24="",H24="",J24=""),AND(A24&lt;&gt;"",B24&lt;&gt;"",D24&lt;&gt;"",F24&lt;&gt;"",H24&lt;&gt;"",J24&lt;&gt;"", AG24="OK")),"","Given Marks or Format is incorrect"),"Given Marks or Format is incorrect")</f>
        <v/>
      </c>
      <c r="W24" s="149"/>
      <c r="X24" s="150"/>
      <c r="Y24" s="109" t="b">
        <f>IF(AND(EXACT(LEFT(B24,3),LEFT(G10,3)),MID(B24,4,1)="-",ISNUMBER(INT(MID(B24,5,1))),ISNUMBER(INT(MID(B24,6,1))),MID(B24,5,2)&lt;&gt;"00",MID(B24,5,2)&lt;&gt;MID(G10,2,2),EXACT(MID(B24,7,4),RIGHT(G10,4)),ISNUMBER(INT(MID(B24,11,1))),ISNUMBER(INT(MID(B24,12,1))),MID(B24,11,2)&lt;&gt;"00",OR(ISNUMBER(INT(MID(B24,11,3))),MID(B24,13,1)=""),OR(AND(ISNUMBER(INT(MID(B24,11,3))),MID(B24,11,1)&lt;&gt;"0",MID(B24,14,1)=""),AND((ISNUMBER(INT(MID(B24,11,2)))),MID(B24,13,1)=""))),"oKK")</f>
        <v>0</v>
      </c>
      <c r="Z24" s="1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1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12" t="b">
        <f>IF(AND( EXACT(LEFT(B24,LEN(G8)), G8),ISNUMBER(INT(MID(B24,(LEN(G8)+1),1))),ISNUMBER(INT(MID(B24,(LEN(G8)+2),1))), MID(B24,(LEN(G8)+1),2)&lt;&gt;"00",OR(ISNUMBER(INT(MID(B24,(LEN(G8)+3),1))),MID(B24,(LEN(G8)+3),1)=""),  OR(AND(ISNUMBER(INT(MID(B24,(LEN(G8)+1),3))),MID(B24,(LEN(G8)+1),1)&lt;&gt;"0", MID(B24,(LEN(G8)+4),1)=""),AND((ISNUMBER(INT(MID(B24,(LEN(G8)+1),2)))),MID(B24,(LEN(G8)+3),1)=""))),"OK")</f>
        <v>0</v>
      </c>
      <c r="AC24" s="1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14" t="b">
        <f>IF(LEFT(B24,1)="K",IF(AND(EXACT(LEFT(B24,3),LEFT(G8,3)),MID(B24,4,1)="-",ISNUMBER(INT(MID(B24,5,1))),ISNUMBER(INT(MID(B24,6,1))),MID(B24,5,2)&lt;&gt;"00", MID(B24,5,2)&lt;&gt;MID(G8,2,2),EXACT(MID(B24,7,2), RIGHT(G8,2)),ISNUMBER(INT(MID(B24,9,1))),ISNUMBER(INT(MID(B24,10,1))),MID(B24,9,2)&lt;&gt;"00",OR(ISNUMBER(INT(MID(B24,9,3))),MID(B24,11,1)=""),OR(AND(ISNUMBER(INT(MID(B24,9,3))),MID(B24,9,1)&lt;&gt;"0",MID(B24,12,1)=""),AND((ISNUMBER(INT(MID(B24,9,2)))),MID(B24,11,1)=""))),"oKK"))</f>
        <v>0</v>
      </c>
      <c r="AE24" s="15"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23" t="b">
        <f t="shared" si="28"/>
        <v>0</v>
      </c>
      <c r="AG24" s="23" t="str">
        <f t="shared" si="1"/>
        <v>S# INCORRECT</v>
      </c>
      <c r="BO24" s="55" t="str">
        <f t="shared" si="2"/>
        <v/>
      </c>
      <c r="BP24" s="55" t="b">
        <f t="shared" si="3"/>
        <v>0</v>
      </c>
      <c r="BQ24" s="55" t="b">
        <f t="shared" si="4"/>
        <v>0</v>
      </c>
      <c r="BR24" s="55" t="b">
        <f t="shared" si="5"/>
        <v>0</v>
      </c>
      <c r="BS24" s="55" t="str">
        <f t="shared" si="6"/>
        <v/>
      </c>
      <c r="BT24" s="55" t="str">
        <f t="shared" si="7"/>
        <v/>
      </c>
      <c r="BU24" s="55" t="str">
        <f t="shared" si="8"/>
        <v/>
      </c>
      <c r="BV24" s="55" t="str">
        <f t="shared" si="9"/>
        <v/>
      </c>
      <c r="BW24" s="60" t="str">
        <f t="shared" si="10"/>
        <v/>
      </c>
      <c r="BX24" s="61" t="str">
        <f t="shared" si="29"/>
        <v>INCORRECT</v>
      </c>
      <c r="BY24" s="55" t="b">
        <f t="shared" si="30"/>
        <v>0</v>
      </c>
      <c r="BZ24" s="62" t="str">
        <f t="shared" si="11"/>
        <v/>
      </c>
      <c r="CA24" s="55" t="b">
        <f t="shared" si="12"/>
        <v>0</v>
      </c>
      <c r="CB24" s="55" t="b">
        <f t="shared" si="13"/>
        <v>0</v>
      </c>
      <c r="CC24" s="55" t="b">
        <f t="shared" si="14"/>
        <v>0</v>
      </c>
      <c r="CD24" s="55" t="b">
        <f t="shared" si="15"/>
        <v>0</v>
      </c>
      <c r="CE24" s="55" t="b">
        <f t="shared" si="16"/>
        <v>0</v>
      </c>
      <c r="CF24" s="55" t="b">
        <f t="shared" si="17"/>
        <v>0</v>
      </c>
      <c r="CG24" s="55" t="str">
        <f t="shared" si="18"/>
        <v/>
      </c>
      <c r="CH24" s="55" t="str">
        <f t="shared" si="19"/>
        <v/>
      </c>
      <c r="CI24" s="55" t="str">
        <f t="shared" si="20"/>
        <v/>
      </c>
      <c r="CJ24" s="55" t="str">
        <f t="shared" si="21"/>
        <v/>
      </c>
      <c r="CK24" s="55" t="str">
        <f t="shared" si="22"/>
        <v/>
      </c>
      <c r="CL24" s="55" t="str">
        <f t="shared" si="23"/>
        <v/>
      </c>
      <c r="CM24" s="62" t="str">
        <f t="shared" si="24"/>
        <v/>
      </c>
      <c r="CN24" s="62" t="str">
        <f t="shared" si="25"/>
        <v/>
      </c>
      <c r="CO24" s="63" t="str">
        <f t="shared" si="26"/>
        <v>NO</v>
      </c>
      <c r="CP24" s="63" t="str">
        <f t="shared" si="27"/>
        <v>NO</v>
      </c>
      <c r="CQ24" s="61" t="str">
        <f t="shared" si="31"/>
        <v>NO</v>
      </c>
      <c r="CR24" s="61" t="str">
        <f t="shared" si="32"/>
        <v>NO</v>
      </c>
      <c r="CS24" s="63" t="str">
        <f t="shared" si="33"/>
        <v>OK</v>
      </c>
      <c r="CT24" s="55" t="b">
        <f t="shared" si="34"/>
        <v>0</v>
      </c>
      <c r="CU24" s="55" t="b">
        <f t="shared" si="35"/>
        <v>0</v>
      </c>
      <c r="CV24" s="55" t="b">
        <f t="shared" si="36"/>
        <v>0</v>
      </c>
      <c r="CW24" s="55" t="b">
        <f t="shared" si="37"/>
        <v>0</v>
      </c>
      <c r="CX24" s="62" t="str">
        <f t="shared" si="38"/>
        <v>SEQUENCE INCORRECT</v>
      </c>
      <c r="CY24" s="64">
        <f>COUNTIF(B21:B23,T(B24))</f>
        <v>3</v>
      </c>
    </row>
    <row r="25" spans="1:103" s="23" customFormat="1" ht="18.95" customHeight="1" thickBot="1">
      <c r="A25" s="51"/>
      <c r="B25" s="157"/>
      <c r="C25" s="158"/>
      <c r="D25" s="157"/>
      <c r="E25" s="158"/>
      <c r="F25" s="157"/>
      <c r="G25" s="158"/>
      <c r="H25" s="157"/>
      <c r="I25" s="158"/>
      <c r="J25" s="157"/>
      <c r="K25" s="158"/>
      <c r="L25" s="151" t="str">
        <f>IF(AND(B25&lt;&gt;"", H25&lt;&gt;"", J25&lt;&gt;"",OR(H25&lt;=I17,H25="ABS"),OR(J25&lt;=K17,J25="ABS")),IF(AND(J25="ABS"),"ABS",IF(SUM(H25:J25)=0,"ZERO",SUM(H25,J25))),"")</f>
        <v/>
      </c>
      <c r="M25" s="151"/>
      <c r="N25" s="152" t="str">
        <f>IF(AND(A25&lt;&gt;"",B25&lt;&gt;"",D25&lt;&gt;"", F25&lt;&gt;"", H25&lt;&gt;"", J25&lt;&gt;"",S25="",R25="OK",V25="",OR(D25&lt;=E17,D25="ABS"),OR(F25&lt;=G17,F25="ABS"),OR(H25&lt;=I17,H25="ABS"),OR(J25&lt;=K17,J25="ABS")),IF(AND(OR(D25=0,D25="ABS"),OR(F25=0,F25="ABS"),OR(L25=0,L25="ABS"),D25="ABS",F25="ABS",L25="ABS"),"ABS",IF(AND(SUM(D25:F25)=0,OR(L25="ZERO",L25="ABS")),"ZERO",IF(L25="ABS",SUM(D25,F25),SUM(D25,F25,H25,J25)))),"")</f>
        <v/>
      </c>
      <c r="O25" s="153"/>
      <c r="P25" s="97" t="str">
        <f>IF(N25="","",IF(O17=250,LOOKUP(N25,{"ABS","ZERO",0,125,137,150,165,187,212},{"FAIL","FAIL","FAIL","C","C+","B","B+","A","A+"}),IF(O17=200,LOOKUP(N25,{"ABS","ZERO",0,100,110,120,132,150,170},{"FAIL","FAIL","FAIL","C","C+","B","B+","A","A+"}),IF(O17=150,LOOKUP(N25,{"ABS","ZERO",0,75,82,90,99,112,127},{"FAIL","FAIL","FAIL","C","C+","B","B+","A","A+"}),IF(O17=100,LOOKUP(N25,{"ABS","ZERO",0,50,55,60,66,75,85},{"FAIL","FAIL","FAIL","C","C+","B","B+","A","A+"}),IF(O17=50,LOOKUP(N25,{"ABS","ZERO",0,25,27,30,33,37,42},{"FAIL","FAIL","FAIL","C","C+","B","B+","A","A+"})))))))</f>
        <v/>
      </c>
      <c r="Q25" s="210"/>
      <c r="R25" s="66" t="str">
        <f t="shared" si="0"/>
        <v/>
      </c>
      <c r="S25" s="169" t="str">
        <f>IF(AND(A25&lt;&gt;"",B25&lt;&gt;""),IF(OR(D25&lt;&gt;"ABS"),IF(OR(AND(D25&lt;ROUNDDOWN((0.7*E17),0),D25&lt;&gt;0),D25&gt;E17,D25=""),"Attendance Marks incorrect",""),""),"")</f>
        <v/>
      </c>
      <c r="T25" s="304"/>
      <c r="U25" s="304"/>
      <c r="V25" s="148" t="str">
        <f>IF(OR(AND(OR(F25&lt;=G17, F25=0, F25="ABS"),OR(H25&lt;=I17, H25=0, H25="ABS"),OR(J25&lt;=K17, J25=0,J25="ABS"))),IF(OR(AND(A25="",B25="",D25="",F25="",H25="",J25=""),AND(A25&lt;&gt;"",B25&lt;&gt;"",D25&lt;&gt;"",F25&lt;&gt;"",H25&lt;&gt;"",J25&lt;&gt;"", AG25="OK")),"","Given Marks or Format is incorrect"),"Given Marks or Format is incorrect")</f>
        <v/>
      </c>
      <c r="W25" s="149"/>
      <c r="X25" s="150"/>
      <c r="Y25" s="109" t="b">
        <f>IF(AND(EXACT(LEFT(B25,3),LEFT(G10,3)),MID(B25,4,1)="-",ISNUMBER(INT(MID(B25,5,1))),ISNUMBER(INT(MID(B25,6,1))),MID(B25,5,2)&lt;&gt;"00",MID(B25,5,2)&lt;&gt;MID(G10,2,2),EXACT(MID(B25,7,4),RIGHT(G10,4)),ISNUMBER(INT(MID(B25,11,1))),ISNUMBER(INT(MID(B25,12,1))),MID(B25,11,2)&lt;&gt;"00",OR(ISNUMBER(INT(MID(B25,11,3))),MID(B25,13,1)=""),OR(AND(ISNUMBER(INT(MID(B25,11,3))),MID(B25,11,1)&lt;&gt;"0",MID(B25,14,1)=""),AND((ISNUMBER(INT(MID(B25,11,2)))),MID(B25,13,1)=""))),"oKK")</f>
        <v>0</v>
      </c>
      <c r="Z25" s="1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1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12" t="b">
        <f>IF(AND( EXACT(LEFT(B25,LEN(G8)), G8),ISNUMBER(INT(MID(B25,(LEN(G8)+1),1))),ISNUMBER(INT(MID(B25,(LEN(G8)+2),1))), MID(B25,(LEN(G8)+1),2)&lt;&gt;"00",OR(ISNUMBER(INT(MID(B25,(LEN(G8)+3),1))),MID(B25,(LEN(G8)+3),1)=""),  OR(AND(ISNUMBER(INT(MID(B25,(LEN(G8)+1),3))),MID(B25,(LEN(G8)+1),1)&lt;&gt;"0", MID(B25,(LEN(G8)+4),1)=""),AND((ISNUMBER(INT(MID(B25,(LEN(G8)+1),2)))),MID(B25,(LEN(G8)+3),1)=""))),"OK")</f>
        <v>0</v>
      </c>
      <c r="AC25" s="1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14" t="b">
        <f>IF(LEFT(B25,1)="K",IF(AND(EXACT(LEFT(B25,3),LEFT(G8,3)),MID(B25,4,1)="-",ISNUMBER(INT(MID(B25,5,1))),ISNUMBER(INT(MID(B25,6,1))),MID(B25,5,2)&lt;&gt;"00", MID(B25,5,2)&lt;&gt;MID(G8,2,2),EXACT(MID(B25,7,2), RIGHT(G8,2)),ISNUMBER(INT(MID(B25,9,1))),ISNUMBER(INT(MID(B25,10,1))),MID(B25,9,2)&lt;&gt;"00",OR(ISNUMBER(INT(MID(B25,9,3))),MID(B25,11,1)=""),OR(AND(ISNUMBER(INT(MID(B25,9,3))),MID(B25,9,1)&lt;&gt;"0",MID(B25,12,1)=""),AND((ISNUMBER(INT(MID(B25,9,2)))),MID(B25,11,1)=""))),"oKK"))</f>
        <v>0</v>
      </c>
      <c r="AE25" s="15"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23" t="b">
        <f t="shared" si="28"/>
        <v>0</v>
      </c>
      <c r="AG25" s="23" t="str">
        <f t="shared" si="1"/>
        <v>S# INCORRECT</v>
      </c>
      <c r="BO25" s="55" t="str">
        <f t="shared" si="2"/>
        <v/>
      </c>
      <c r="BP25" s="55" t="b">
        <f t="shared" si="3"/>
        <v>0</v>
      </c>
      <c r="BQ25" s="55" t="b">
        <f t="shared" si="4"/>
        <v>0</v>
      </c>
      <c r="BR25" s="55" t="b">
        <f t="shared" si="5"/>
        <v>0</v>
      </c>
      <c r="BS25" s="55" t="str">
        <f t="shared" si="6"/>
        <v/>
      </c>
      <c r="BT25" s="55" t="str">
        <f t="shared" si="7"/>
        <v/>
      </c>
      <c r="BU25" s="55" t="str">
        <f t="shared" si="8"/>
        <v/>
      </c>
      <c r="BV25" s="55" t="str">
        <f t="shared" si="9"/>
        <v/>
      </c>
      <c r="BW25" s="60" t="str">
        <f t="shared" si="10"/>
        <v/>
      </c>
      <c r="BX25" s="61" t="str">
        <f t="shared" si="29"/>
        <v>INCORRECT</v>
      </c>
      <c r="BY25" s="55" t="b">
        <f t="shared" si="30"/>
        <v>0</v>
      </c>
      <c r="BZ25" s="62" t="str">
        <f t="shared" si="11"/>
        <v/>
      </c>
      <c r="CA25" s="55" t="b">
        <f t="shared" si="12"/>
        <v>0</v>
      </c>
      <c r="CB25" s="55" t="b">
        <f t="shared" si="13"/>
        <v>0</v>
      </c>
      <c r="CC25" s="55" t="b">
        <f t="shared" si="14"/>
        <v>0</v>
      </c>
      <c r="CD25" s="55" t="b">
        <f t="shared" si="15"/>
        <v>0</v>
      </c>
      <c r="CE25" s="55" t="b">
        <f t="shared" si="16"/>
        <v>0</v>
      </c>
      <c r="CF25" s="55" t="b">
        <f t="shared" si="17"/>
        <v>0</v>
      </c>
      <c r="CG25" s="55" t="str">
        <f t="shared" si="18"/>
        <v/>
      </c>
      <c r="CH25" s="55" t="str">
        <f t="shared" si="19"/>
        <v/>
      </c>
      <c r="CI25" s="55" t="str">
        <f t="shared" si="20"/>
        <v/>
      </c>
      <c r="CJ25" s="55" t="str">
        <f t="shared" si="21"/>
        <v/>
      </c>
      <c r="CK25" s="55" t="str">
        <f t="shared" si="22"/>
        <v/>
      </c>
      <c r="CL25" s="55" t="str">
        <f t="shared" si="23"/>
        <v/>
      </c>
      <c r="CM25" s="62" t="str">
        <f t="shared" si="24"/>
        <v/>
      </c>
      <c r="CN25" s="62" t="str">
        <f t="shared" si="25"/>
        <v/>
      </c>
      <c r="CO25" s="63" t="str">
        <f t="shared" si="26"/>
        <v>NO</v>
      </c>
      <c r="CP25" s="63" t="str">
        <f t="shared" si="27"/>
        <v>NO</v>
      </c>
      <c r="CQ25" s="61" t="str">
        <f t="shared" si="31"/>
        <v>NO</v>
      </c>
      <c r="CR25" s="61" t="str">
        <f t="shared" si="32"/>
        <v>NO</v>
      </c>
      <c r="CS25" s="63" t="str">
        <f t="shared" si="33"/>
        <v>OK</v>
      </c>
      <c r="CT25" s="55" t="b">
        <f t="shared" si="34"/>
        <v>0</v>
      </c>
      <c r="CU25" s="55" t="b">
        <f t="shared" si="35"/>
        <v>0</v>
      </c>
      <c r="CV25" s="55" t="b">
        <f t="shared" si="36"/>
        <v>0</v>
      </c>
      <c r="CW25" s="55" t="b">
        <f t="shared" si="37"/>
        <v>0</v>
      </c>
      <c r="CX25" s="62" t="str">
        <f t="shared" si="38"/>
        <v>SEQUENCE INCORRECT</v>
      </c>
      <c r="CY25" s="64">
        <f>COUNTIF(B21:B24,T(B25))</f>
        <v>4</v>
      </c>
    </row>
    <row r="26" spans="1:103" s="23" customFormat="1" ht="18.95" customHeight="1" thickBot="1">
      <c r="A26" s="51"/>
      <c r="B26" s="157"/>
      <c r="C26" s="158"/>
      <c r="D26" s="157"/>
      <c r="E26" s="158"/>
      <c r="F26" s="157"/>
      <c r="G26" s="158"/>
      <c r="H26" s="157"/>
      <c r="I26" s="158"/>
      <c r="J26" s="157"/>
      <c r="K26" s="158"/>
      <c r="L26" s="151" t="str">
        <f>IF(AND(B26&lt;&gt;"", H26&lt;&gt;"", J26&lt;&gt;"",OR(H26&lt;=I17,H26="ABS"),OR(J26&lt;=K17,J26="ABS")),IF(AND(J26="ABS"),"ABS",IF(SUM(H26:J26)=0,"ZERO",SUM(H26,J26))),"")</f>
        <v/>
      </c>
      <c r="M26" s="151"/>
      <c r="N26" s="152" t="str">
        <f>IF(AND(A26&lt;&gt;"",B26&lt;&gt;"",D26&lt;&gt;"", F26&lt;&gt;"", H26&lt;&gt;"", J26&lt;&gt;"",S26="",R26="OK", V26="",OR(D26&lt;=E17,D26="ABS"),OR(F26&lt;=G17,F26="ABS"),OR(H26&lt;=I17,H26="ABS"),OR(J26&lt;=K17,J26="ABS")),IF(AND(OR(D26=0,D26="ABS"),OR(F26=0,F26="ABS"),OR(L26=0,L26="ABS"),D26="ABS",F26="ABS",L26="ABS"),"ABS",IF(AND(SUM(D26:F26)=0,OR(L26="ZERO",L26="ABS")),"ZERO",IF(L26="ABS",SUM(D26,F26),SUM(D26,F26,H26,J26)))),"")</f>
        <v/>
      </c>
      <c r="O26" s="153"/>
      <c r="P26" s="97" t="str">
        <f>IF(N26="","",IF(O17=250,LOOKUP(N26,{"ABS","ZERO",0,125,137,150,165,187,212},{"FAIL","FAIL","FAIL","C","C+","B","B+","A","A+"}),IF(O17=200,LOOKUP(N26,{"ABS","ZERO",0,100,110,120,132,150,170},{"FAIL","FAIL","FAIL","C","C+","B","B+","A","A+"}),IF(O17=150,LOOKUP(N26,{"ABS","ZERO",0,75,82,90,99,112,127},{"FAIL","FAIL","FAIL","C","C+","B","B+","A","A+"}),IF(O17=100,LOOKUP(N26,{"ABS","ZERO",0,50,55,60,66,75,85},{"FAIL","FAIL","FAIL","C","C+","B","B+","A","A+"}),IF(O17=50,LOOKUP(N26,{"ABS","ZERO",0,25,27,30,33,37,42},{"FAIL","FAIL","FAIL","C","C+","B","B+","A","A+"})))))))</f>
        <v/>
      </c>
      <c r="Q26" s="210"/>
      <c r="R26" s="66" t="str">
        <f t="shared" si="0"/>
        <v/>
      </c>
      <c r="S26" s="169" t="str">
        <f>IF(AND(A26&lt;&gt;"",B26&lt;&gt;""),IF(OR(D26&lt;&gt;"ABS"),IF(OR(AND(D26&lt;ROUNDDOWN((0.7*E17),0),D26&lt;&gt;0),D26&gt;E17,D26=""),"Attendance Marks incorrect",""),""),"")</f>
        <v/>
      </c>
      <c r="T26" s="304"/>
      <c r="U26" s="304"/>
      <c r="V26" s="148" t="str">
        <f>IF(OR(AND(OR(F26&lt;=G17, F26=0, F26="ABS"),OR(H26&lt;=I17, H26=0, H26="ABS"),OR(J26&lt;=K17, J26=0,J26="ABS"))),IF(OR(AND(A26="",B26="",D26="",F26="",H26="",J26=""),AND(A26&lt;&gt;"",B26&lt;&gt;"",D26&lt;&gt;"",F26&lt;&gt;"",H26&lt;&gt;"",J26&lt;&gt;"", AG26="OK")),"","Given Marks or Format is incorrect"),"Given Marks or Format is incorrect")</f>
        <v/>
      </c>
      <c r="W26" s="149"/>
      <c r="X26" s="150"/>
      <c r="Y26" s="109" t="b">
        <f>IF(AND(EXACT(LEFT(B26,3),LEFT(G10,3)),MID(B26,4,1)="-",ISNUMBER(INT(MID(B26,5,1))),ISNUMBER(INT(MID(B26,6,1))),MID(B26,5,2)&lt;&gt;"00",MID(B26,5,2)&lt;&gt;MID(G10,2,2),EXACT(MID(B26,7,4),RIGHT(G10,4)),ISNUMBER(INT(MID(B26,11,1))),ISNUMBER(INT(MID(B26,12,1))),MID(B26,11,2)&lt;&gt;"00",OR(ISNUMBER(INT(MID(B26,11,3))),MID(B26,13,1)=""),OR(AND(ISNUMBER(INT(MID(B26,11,3))),MID(B26,11,1)&lt;&gt;"0",MID(B26,14,1)=""),AND((ISNUMBER(INT(MID(B26,11,2)))),MID(B26,13,1)=""))),"oKK")</f>
        <v>0</v>
      </c>
      <c r="Z26" s="1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1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12" t="b">
        <f>IF(AND( EXACT(LEFT(B26,LEN(G8)), G8),ISNUMBER(INT(MID(B26,(LEN(G8)+1),1))),ISNUMBER(INT(MID(B26,(LEN(G8)+2),1))), MID(B26,(LEN(G8)+1),2)&lt;&gt;"00",OR(ISNUMBER(INT(MID(B26,(LEN(G8)+3),1))),MID(B26,(LEN(G8)+3),1)=""),  OR(AND(ISNUMBER(INT(MID(B26,(LEN(G8)+1),3))),MID(B26,(LEN(G8)+1),1)&lt;&gt;"0", MID(B26,(LEN(G8)+4),1)=""),AND((ISNUMBER(INT(MID(B26,(LEN(G8)+1),2)))),MID(B26,(LEN(G8)+3),1)=""))),"OK")</f>
        <v>0</v>
      </c>
      <c r="AC26" s="1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14" t="b">
        <f>IF(LEFT(B26,1)="K",IF(AND(EXACT(LEFT(B26,3),LEFT(G8,3)),MID(B26,4,1)="-",ISNUMBER(INT(MID(B26,5,1))),ISNUMBER(INT(MID(B26,6,1))),MID(B26,5,2)&lt;&gt;"00", MID(B26,5,2)&lt;&gt;MID(G8,2,2),EXACT(MID(B26,7,2), RIGHT(G8,2)),ISNUMBER(INT(MID(B26,9,1))),ISNUMBER(INT(MID(B26,10,1))),MID(B26,9,2)&lt;&gt;"00",OR(ISNUMBER(INT(MID(B26,9,3))),MID(B26,11,1)=""),OR(AND(ISNUMBER(INT(MID(B26,9,3))),MID(B26,9,1)&lt;&gt;"0",MID(B26,12,1)=""),AND((ISNUMBER(INT(MID(B26,9,2)))),MID(B26,11,1)=""))),"oKK"))</f>
        <v>0</v>
      </c>
      <c r="AE26" s="15"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23" t="b">
        <f t="shared" si="28"/>
        <v>0</v>
      </c>
      <c r="AG26" s="23" t="str">
        <f t="shared" si="1"/>
        <v>S# INCORRECT</v>
      </c>
      <c r="BO26" s="55" t="str">
        <f t="shared" si="2"/>
        <v/>
      </c>
      <c r="BP26" s="55" t="b">
        <f t="shared" si="3"/>
        <v>0</v>
      </c>
      <c r="BQ26" s="55" t="b">
        <f t="shared" si="4"/>
        <v>0</v>
      </c>
      <c r="BR26" s="55" t="b">
        <f t="shared" si="5"/>
        <v>0</v>
      </c>
      <c r="BS26" s="55" t="str">
        <f t="shared" si="6"/>
        <v/>
      </c>
      <c r="BT26" s="55" t="str">
        <f t="shared" si="7"/>
        <v/>
      </c>
      <c r="BU26" s="55" t="str">
        <f t="shared" si="8"/>
        <v/>
      </c>
      <c r="BV26" s="55" t="str">
        <f t="shared" si="9"/>
        <v/>
      </c>
      <c r="BW26" s="60" t="str">
        <f t="shared" si="10"/>
        <v/>
      </c>
      <c r="BX26" s="61" t="str">
        <f t="shared" si="29"/>
        <v>INCORRECT</v>
      </c>
      <c r="BY26" s="55" t="b">
        <f t="shared" si="30"/>
        <v>0</v>
      </c>
      <c r="BZ26" s="62" t="str">
        <f t="shared" si="11"/>
        <v/>
      </c>
      <c r="CA26" s="55" t="b">
        <f t="shared" si="12"/>
        <v>0</v>
      </c>
      <c r="CB26" s="55" t="b">
        <f t="shared" si="13"/>
        <v>0</v>
      </c>
      <c r="CC26" s="55" t="b">
        <f t="shared" si="14"/>
        <v>0</v>
      </c>
      <c r="CD26" s="55" t="b">
        <f t="shared" si="15"/>
        <v>0</v>
      </c>
      <c r="CE26" s="55" t="b">
        <f t="shared" si="16"/>
        <v>0</v>
      </c>
      <c r="CF26" s="55" t="b">
        <f t="shared" si="17"/>
        <v>0</v>
      </c>
      <c r="CG26" s="55" t="str">
        <f t="shared" si="18"/>
        <v/>
      </c>
      <c r="CH26" s="55" t="str">
        <f t="shared" si="19"/>
        <v/>
      </c>
      <c r="CI26" s="55" t="str">
        <f t="shared" si="20"/>
        <v/>
      </c>
      <c r="CJ26" s="55" t="str">
        <f t="shared" si="21"/>
        <v/>
      </c>
      <c r="CK26" s="55" t="str">
        <f t="shared" si="22"/>
        <v/>
      </c>
      <c r="CL26" s="55" t="str">
        <f t="shared" si="23"/>
        <v/>
      </c>
      <c r="CM26" s="62" t="str">
        <f t="shared" si="24"/>
        <v/>
      </c>
      <c r="CN26" s="62" t="str">
        <f t="shared" si="25"/>
        <v/>
      </c>
      <c r="CO26" s="63" t="str">
        <f t="shared" si="26"/>
        <v>NO</v>
      </c>
      <c r="CP26" s="63" t="str">
        <f t="shared" si="27"/>
        <v>NO</v>
      </c>
      <c r="CQ26" s="61" t="str">
        <f t="shared" si="31"/>
        <v>NO</v>
      </c>
      <c r="CR26" s="61" t="str">
        <f t="shared" si="32"/>
        <v>NO</v>
      </c>
      <c r="CS26" s="63" t="str">
        <f t="shared" si="33"/>
        <v>OK</v>
      </c>
      <c r="CT26" s="55" t="b">
        <f t="shared" si="34"/>
        <v>0</v>
      </c>
      <c r="CU26" s="55" t="b">
        <f t="shared" si="35"/>
        <v>0</v>
      </c>
      <c r="CV26" s="55" t="b">
        <f t="shared" si="36"/>
        <v>0</v>
      </c>
      <c r="CW26" s="55" t="b">
        <f t="shared" si="37"/>
        <v>0</v>
      </c>
      <c r="CX26" s="62" t="str">
        <f t="shared" si="38"/>
        <v>SEQUENCE INCORRECT</v>
      </c>
      <c r="CY26" s="64">
        <f>COUNTIF(B21:B25,T(B26))</f>
        <v>5</v>
      </c>
    </row>
    <row r="27" spans="1:103" s="23" customFormat="1" ht="18.95" customHeight="1" thickBot="1">
      <c r="A27" s="51"/>
      <c r="B27" s="157"/>
      <c r="C27" s="158"/>
      <c r="D27" s="157"/>
      <c r="E27" s="158"/>
      <c r="F27" s="157"/>
      <c r="G27" s="158"/>
      <c r="H27" s="157"/>
      <c r="I27" s="158"/>
      <c r="J27" s="157"/>
      <c r="K27" s="158"/>
      <c r="L27" s="151" t="str">
        <f>IF(AND(B27&lt;&gt;"", H27&lt;&gt;"", J27&lt;&gt;"",OR(H27&lt;=I17,H27="ABS"),OR(J27&lt;=K17,J27="ABS")),IF(AND(J27="ABS"),"ABS",IF(SUM(H27:J27)=0,"ZERO",SUM(H27,J27))),"")</f>
        <v/>
      </c>
      <c r="M27" s="151"/>
      <c r="N27" s="152" t="str">
        <f>IF(AND(A27&lt;&gt;"",B27&lt;&gt;"",D27&lt;&gt;"", F27&lt;&gt;"", H27&lt;&gt;"", J27&lt;&gt;"",S27="",R27="OK",V27="",OR(D27&lt;=E17,D27="ABS"),OR(F27&lt;=G17,F27="ABS"),OR(H27&lt;=I17,H27="ABS"),OR(J27&lt;=K17,J27="ABS")),IF(AND(OR(D27=0,D27="ABS"),OR(F27=0,F27="ABS"),OR(L27=0,L27="ABS"),D27="ABS",F27="ABS",L27="ABS"),"ABS",IF(AND(SUM(D27:F27)=0,OR(L27="ZERO",L27="ABS")),"ZERO",IF(L27="ABS",SUM(D27,F27),SUM(D27,F27,H27,J27)))),"")</f>
        <v/>
      </c>
      <c r="O27" s="153"/>
      <c r="P27" s="97" t="str">
        <f>IF(N27="","",IF(O17=250,LOOKUP(N27,{"ABS","ZERO",0,125,137,150,165,187,212},{"FAIL","FAIL","FAIL","C","C+","B","B+","A","A+"}),IF(O17=200,LOOKUP(N27,{"ABS","ZERO",0,100,110,120,132,150,170},{"FAIL","FAIL","FAIL","C","C+","B","B+","A","A+"}),IF(O17=150,LOOKUP(N27,{"ABS","ZERO",0,75,82,90,99,112,127},{"FAIL","FAIL","FAIL","C","C+","B","B+","A","A+"}),IF(O17=100,LOOKUP(N27,{"ABS","ZERO",0,50,55,60,66,75,85},{"FAIL","FAIL","FAIL","C","C+","B","B+","A","A+"}),IF(O17=50,LOOKUP(N27,{"ABS","ZERO",0,25,27,30,33,37,42},{"FAIL","FAIL","FAIL","C","C+","B","B+","A","A+"})))))))</f>
        <v/>
      </c>
      <c r="Q27" s="210"/>
      <c r="R27" s="66" t="str">
        <f t="shared" si="0"/>
        <v/>
      </c>
      <c r="S27" s="169" t="str">
        <f>IF(AND(A27&lt;&gt;"",B27&lt;&gt;""),IF(OR(D27&lt;&gt;"ABS"),IF(OR(AND(D27&lt;ROUNDDOWN((0.7*E17),0),D27&lt;&gt;0),D27&gt;E17,D27=""),"Attendance Marks incorrect",""),""),"")</f>
        <v/>
      </c>
      <c r="T27" s="304"/>
      <c r="U27" s="304"/>
      <c r="V27" s="148" t="str">
        <f>IF(OR(AND(OR(F27&lt;=G17, F27=0, F27="ABS"),OR(H27&lt;=I17, H27=0, H27="ABS"),OR(J27&lt;=K17, J27=0,J27="ABS"))),IF(OR(AND(A27="",B27="", D27="",F27="",H27="",J27=""),AND(A27&lt;&gt;"",B27&lt;&gt;"",D27&lt;&gt;"",F27&lt;&gt;"",H27&lt;&gt;"",J27&lt;&gt;"", AG27="OK")),"","Given Marks or Format is incorrect"),"Given Marks or Format is incorrect")</f>
        <v/>
      </c>
      <c r="W27" s="149"/>
      <c r="X27" s="150"/>
      <c r="Y27" s="109" t="b">
        <f>IF(AND(EXACT(LEFT(B27,3),LEFT(G10,3)),MID(B27,4,1)="-",ISNUMBER(INT(MID(B27,5,1))),ISNUMBER(INT(MID(B27,6,1))),MID(B27,5,2)&lt;&gt;"00",MID(B27,5,2)&lt;&gt;MID(G10,2,2),EXACT(MID(B27,7,4),RIGHT(G10,4)),ISNUMBER(INT(MID(B27,11,1))),ISNUMBER(INT(MID(B27,12,1))),MID(B27,11,2)&lt;&gt;"00",OR(ISNUMBER(INT(MID(B27,11,3))),MID(B27,13,1)=""),OR(AND(ISNUMBER(INT(MID(B27,11,3))),MID(B27,11,1)&lt;&gt;"0",MID(B27,14,1)=""),AND((ISNUMBER(INT(MID(B27,11,2)))),MID(B27,13,1)=""))),"oKK")</f>
        <v>0</v>
      </c>
      <c r="Z27" s="1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1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12" t="b">
        <f>IF(AND( EXACT(LEFT(B27,LEN(G8)), G8),ISNUMBER(INT(MID(B27,(LEN(G8)+1),1))),ISNUMBER(INT(MID(B27,(LEN(G8)+2),1))), MID(B27,(LEN(G8)+1),2)&lt;&gt;"00",OR(ISNUMBER(INT(MID(B27,(LEN(G8)+3),1))),MID(B27,(LEN(G8)+3),1)=""),  OR(AND(ISNUMBER(INT(MID(B27,(LEN(G8)+1),3))),MID(B27,(LEN(G8)+1),1)&lt;&gt;"0", MID(B27,(LEN(G8)+4),1)=""),AND((ISNUMBER(INT(MID(B27,(LEN(G8)+1),2)))),MID(B27,(LEN(G8)+3),1)=""))),"OK")</f>
        <v>0</v>
      </c>
      <c r="AC27" s="1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14" t="b">
        <f>IF(LEFT(B27,1)="K",IF(AND(EXACT(LEFT(B27,3),LEFT(G8,3)),MID(B27,4,1)="-",ISNUMBER(INT(MID(B27,5,1))),ISNUMBER(INT(MID(B27,6,1))),MID(B27,5,2)&lt;&gt;"00", MID(B27,5,2)&lt;&gt;MID(G8,2,2),EXACT(MID(B27,7,2), RIGHT(G8,2)),ISNUMBER(INT(MID(B27,9,1))),ISNUMBER(INT(MID(B27,10,1))),MID(B27,9,2)&lt;&gt;"00",OR(ISNUMBER(INT(MID(B27,9,3))),MID(B27,11,1)=""),OR(AND(ISNUMBER(INT(MID(B27,9,3))),MID(B27,9,1)&lt;&gt;"0",MID(B27,12,1)=""),AND((ISNUMBER(INT(MID(B27,9,2)))),MID(B27,11,1)=""))),"oKK"))</f>
        <v>0</v>
      </c>
      <c r="AE27" s="15"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23" t="b">
        <f t="shared" si="28"/>
        <v>0</v>
      </c>
      <c r="AG27" s="23" t="str">
        <f t="shared" si="1"/>
        <v>S# INCORRECT</v>
      </c>
      <c r="BO27" s="55" t="str">
        <f t="shared" si="2"/>
        <v/>
      </c>
      <c r="BP27" s="55" t="b">
        <f t="shared" si="3"/>
        <v>0</v>
      </c>
      <c r="BQ27" s="55" t="b">
        <f t="shared" si="4"/>
        <v>0</v>
      </c>
      <c r="BR27" s="55" t="b">
        <f t="shared" si="5"/>
        <v>0</v>
      </c>
      <c r="BS27" s="55" t="str">
        <f t="shared" si="6"/>
        <v/>
      </c>
      <c r="BT27" s="55" t="str">
        <f t="shared" si="7"/>
        <v/>
      </c>
      <c r="BU27" s="55" t="str">
        <f t="shared" si="8"/>
        <v/>
      </c>
      <c r="BV27" s="55" t="str">
        <f t="shared" si="9"/>
        <v/>
      </c>
      <c r="BW27" s="60" t="str">
        <f t="shared" si="10"/>
        <v/>
      </c>
      <c r="BX27" s="61" t="str">
        <f t="shared" si="29"/>
        <v>INCORRECT</v>
      </c>
      <c r="BY27" s="55" t="b">
        <f t="shared" si="30"/>
        <v>0</v>
      </c>
      <c r="BZ27" s="62" t="str">
        <f t="shared" si="11"/>
        <v/>
      </c>
      <c r="CA27" s="55" t="b">
        <f t="shared" si="12"/>
        <v>0</v>
      </c>
      <c r="CB27" s="55" t="b">
        <f t="shared" si="13"/>
        <v>0</v>
      </c>
      <c r="CC27" s="55" t="b">
        <f t="shared" si="14"/>
        <v>0</v>
      </c>
      <c r="CD27" s="55" t="b">
        <f t="shared" si="15"/>
        <v>0</v>
      </c>
      <c r="CE27" s="55" t="b">
        <f t="shared" si="16"/>
        <v>0</v>
      </c>
      <c r="CF27" s="55" t="b">
        <f t="shared" si="17"/>
        <v>0</v>
      </c>
      <c r="CG27" s="55" t="str">
        <f t="shared" si="18"/>
        <v/>
      </c>
      <c r="CH27" s="55" t="str">
        <f t="shared" si="19"/>
        <v/>
      </c>
      <c r="CI27" s="55" t="str">
        <f t="shared" si="20"/>
        <v/>
      </c>
      <c r="CJ27" s="55" t="str">
        <f t="shared" si="21"/>
        <v/>
      </c>
      <c r="CK27" s="55" t="str">
        <f t="shared" si="22"/>
        <v/>
      </c>
      <c r="CL27" s="55" t="str">
        <f t="shared" si="23"/>
        <v/>
      </c>
      <c r="CM27" s="62" t="str">
        <f t="shared" si="24"/>
        <v/>
      </c>
      <c r="CN27" s="62" t="str">
        <f t="shared" si="25"/>
        <v/>
      </c>
      <c r="CO27" s="63" t="str">
        <f t="shared" si="26"/>
        <v>NO</v>
      </c>
      <c r="CP27" s="63" t="str">
        <f t="shared" si="27"/>
        <v>NO</v>
      </c>
      <c r="CQ27" s="61" t="str">
        <f t="shared" si="31"/>
        <v>NO</v>
      </c>
      <c r="CR27" s="61" t="str">
        <f t="shared" si="32"/>
        <v>NO</v>
      </c>
      <c r="CS27" s="63" t="str">
        <f t="shared" si="33"/>
        <v>OK</v>
      </c>
      <c r="CT27" s="55" t="b">
        <f t="shared" si="34"/>
        <v>0</v>
      </c>
      <c r="CU27" s="55" t="b">
        <f t="shared" si="35"/>
        <v>0</v>
      </c>
      <c r="CV27" s="55" t="b">
        <f t="shared" si="36"/>
        <v>0</v>
      </c>
      <c r="CW27" s="55" t="b">
        <f t="shared" si="37"/>
        <v>0</v>
      </c>
      <c r="CX27" s="62" t="str">
        <f t="shared" si="38"/>
        <v>SEQUENCE INCORRECT</v>
      </c>
      <c r="CY27" s="64">
        <f>COUNTIF(B21:B26,T(B27))</f>
        <v>6</v>
      </c>
    </row>
    <row r="28" spans="1:103" s="23" customFormat="1" ht="18.95" customHeight="1" thickBot="1">
      <c r="A28" s="51"/>
      <c r="B28" s="157"/>
      <c r="C28" s="158"/>
      <c r="D28" s="157"/>
      <c r="E28" s="158"/>
      <c r="F28" s="157"/>
      <c r="G28" s="158"/>
      <c r="H28" s="157"/>
      <c r="I28" s="158"/>
      <c r="J28" s="157"/>
      <c r="K28" s="158"/>
      <c r="L28" s="151" t="str">
        <f>IF(AND(B28&lt;&gt;"", H28&lt;&gt;"", J28&lt;&gt;"",OR(H28&lt;=I17,H28="ABS"),OR(J28&lt;=K17,J28="ABS")),IF(AND(J28="ABS"),"ABS",IF(SUM(H28:J28)=0,"ZERO",SUM(H28,J28))),"")</f>
        <v/>
      </c>
      <c r="M28" s="151"/>
      <c r="N28" s="152" t="str">
        <f>IF(AND(A28&lt;&gt;"",B28&lt;&gt;"",D28&lt;&gt;"", F28&lt;&gt;"", H28&lt;&gt;"", J28&lt;&gt;"",S28="",R28="OK",V28="",OR(D28&lt;=E17,D28="ABS"),OR(F28&lt;=G17,F28="ABS"),OR(H28&lt;=I17,H28="ABS"),OR(J28&lt;=K17,J28="ABS")),IF(AND(OR(D28=0,D28="ABS"),OR(F28=0,F28="ABS"),OR(L28=0,L28="ABS"),D28="ABS",F28="ABS",L28="ABS"),"ABS",IF(AND(SUM(D28:F28)=0,OR(L28="ZERO",L28="ABS")),"ZERO",IF(L28="ABS",SUM(D28,F28),SUM(D28,F28,H28,J28)))),"")</f>
        <v/>
      </c>
      <c r="O28" s="153"/>
      <c r="P28" s="97" t="str">
        <f>IF(N28="","",IF(O17=250,LOOKUP(N28,{"ABS","ZERO",0,125,137,150,165,187,212},{"FAIL","FAIL","FAIL","C","C+","B","B+","A","A+"}),IF(O17=200,LOOKUP(N28,{"ABS","ZERO",0,100,110,120,132,150,170},{"FAIL","FAIL","FAIL","C","C+","B","B+","A","A+"}),IF(O17=150,LOOKUP(N28,{"ABS","ZERO",0,75,82,90,99,112,127},{"FAIL","FAIL","FAIL","C","C+","B","B+","A","A+"}),IF(O17=100,LOOKUP(N28,{"ABS","ZERO",0,50,55,60,66,75,85},{"FAIL","FAIL","FAIL","C","C+","B","B+","A","A+"}),IF(O17=50,LOOKUP(N28,{"ABS","ZERO",0,25,27,30,33,37,42},{"FAIL","FAIL","FAIL","C","C+","B","B+","A","A+"})))))))</f>
        <v/>
      </c>
      <c r="Q28" s="210"/>
      <c r="R28" s="66" t="str">
        <f t="shared" si="0"/>
        <v/>
      </c>
      <c r="S28" s="169" t="str">
        <f>IF(AND(A28&lt;&gt;"",B28&lt;&gt;""),IF(OR(D28&lt;&gt;"ABS"),IF(OR(AND(D28&lt;ROUNDDOWN((0.7*E17),0),D28&lt;&gt;0),D28&gt;E17,D28=""),"Attendance Marks incorrect",""),""),"")</f>
        <v/>
      </c>
      <c r="T28" s="304"/>
      <c r="U28" s="304"/>
      <c r="V28" s="148" t="str">
        <f>IF(OR(AND(OR(F28&lt;=G17, F28=0, F28="ABS"),OR(H28&lt;=I17, H28=0, H28="ABS"),OR(J28&lt;=K17, J28=0,J28="ABS"))),IF(OR(AND(A28="",B28="",D28="",F28="",H28="",J28=""),AND(A28&lt;&gt;"",B28&lt;&gt;"",D28&lt;&gt;"",F28&lt;&gt;"",H28&lt;&gt;"",J28&lt;&gt;"", AG28="OK")),"","Given Marks or Format is incorrect"),"Given Marks or Format is incorrect")</f>
        <v/>
      </c>
      <c r="W28" s="149"/>
      <c r="X28" s="150"/>
      <c r="Y28" s="109" t="b">
        <f>IF(AND(EXACT(LEFT(B28,3),LEFT(G10,3)),MID(B28,4,1)="-",ISNUMBER(INT(MID(B28,5,1))),ISNUMBER(INT(MID(B28,6,1))),MID(B28,5,2)&lt;&gt;"00",MID(B28,5,2)&lt;&gt;MID(G10,2,2),EXACT(MID(B28,7,4),RIGHT(G10,4)),ISNUMBER(INT(MID(B28,11,1))),ISNUMBER(INT(MID(B28,12,1))),MID(B28,11,2)&lt;&gt;"00",OR(ISNUMBER(INT(MID(B28,11,3))),MID(B28,13,1)=""),OR(AND(ISNUMBER(INT(MID(B28,11,3))),MID(B28,11,1)&lt;&gt;"0",MID(B28,14,1)=""),AND((ISNUMBER(INT(MID(B28,11,2)))),MID(B28,13,1)=""))),"oKK")</f>
        <v>0</v>
      </c>
      <c r="Z28" s="1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1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12" t="b">
        <f>IF(AND( EXACT(LEFT(B28,LEN(G8)), G8),ISNUMBER(INT(MID(B28,(LEN(G8)+1),1))),ISNUMBER(INT(MID(B28,(LEN(G8)+2),1))), MID(B28,(LEN(G8)+1),2)&lt;&gt;"00",OR(ISNUMBER(INT(MID(B28,(LEN(G8)+3),1))),MID(B28,(LEN(G8)+3),1)=""),  OR(AND(ISNUMBER(INT(MID(B28,(LEN(G8)+1),3))),MID(B28,(LEN(G8)+1),1)&lt;&gt;"0", MID(B28,(LEN(G8)+4),1)=""),AND((ISNUMBER(INT(MID(B28,(LEN(G8)+1),2)))),MID(B28,(LEN(G8)+3),1)=""))),"OK")</f>
        <v>0</v>
      </c>
      <c r="AC28" s="1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14" t="b">
        <f>IF(LEFT(B28,1)="K",IF(AND(EXACT(LEFT(B28,3),LEFT(G8,3)),MID(B28,4,1)="-",ISNUMBER(INT(MID(B28,5,1))),ISNUMBER(INT(MID(B28,6,1))),MID(B28,5,2)&lt;&gt;"00", MID(B28,5,2)&lt;&gt;MID(G8,2,2),EXACT(MID(B28,7,2), RIGHT(G8,2)),ISNUMBER(INT(MID(B28,9,1))),ISNUMBER(INT(MID(B28,10,1))),MID(B28,9,2)&lt;&gt;"00",OR(ISNUMBER(INT(MID(B28,9,3))),MID(B28,11,1)=""),OR(AND(ISNUMBER(INT(MID(B28,9,3))),MID(B28,9,1)&lt;&gt;"0",MID(B28,12,1)=""),AND((ISNUMBER(INT(MID(B28,9,2)))),MID(B28,11,1)=""))),"oKK"))</f>
        <v>0</v>
      </c>
      <c r="AE28" s="15"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23" t="b">
        <f t="shared" si="28"/>
        <v>0</v>
      </c>
      <c r="AG28" s="23" t="str">
        <f t="shared" si="1"/>
        <v>S# INCORRECT</v>
      </c>
      <c r="BO28" s="55" t="str">
        <f t="shared" si="2"/>
        <v/>
      </c>
      <c r="BP28" s="55" t="b">
        <f t="shared" si="3"/>
        <v>0</v>
      </c>
      <c r="BQ28" s="55" t="b">
        <f t="shared" si="4"/>
        <v>0</v>
      </c>
      <c r="BR28" s="55" t="b">
        <f t="shared" si="5"/>
        <v>0</v>
      </c>
      <c r="BS28" s="55" t="str">
        <f t="shared" si="6"/>
        <v/>
      </c>
      <c r="BT28" s="55" t="str">
        <f t="shared" si="7"/>
        <v/>
      </c>
      <c r="BU28" s="55" t="str">
        <f t="shared" si="8"/>
        <v/>
      </c>
      <c r="BV28" s="55" t="str">
        <f t="shared" si="9"/>
        <v/>
      </c>
      <c r="BW28" s="60" t="str">
        <f t="shared" si="10"/>
        <v/>
      </c>
      <c r="BX28" s="61" t="str">
        <f t="shared" si="29"/>
        <v>INCORRECT</v>
      </c>
      <c r="BY28" s="55" t="b">
        <f t="shared" si="30"/>
        <v>0</v>
      </c>
      <c r="BZ28" s="62" t="str">
        <f t="shared" si="11"/>
        <v/>
      </c>
      <c r="CA28" s="55" t="b">
        <f t="shared" si="12"/>
        <v>0</v>
      </c>
      <c r="CB28" s="55" t="b">
        <f t="shared" si="13"/>
        <v>0</v>
      </c>
      <c r="CC28" s="55" t="b">
        <f t="shared" si="14"/>
        <v>0</v>
      </c>
      <c r="CD28" s="55" t="b">
        <f t="shared" si="15"/>
        <v>0</v>
      </c>
      <c r="CE28" s="55" t="b">
        <f t="shared" si="16"/>
        <v>0</v>
      </c>
      <c r="CF28" s="55" t="b">
        <f t="shared" si="17"/>
        <v>0</v>
      </c>
      <c r="CG28" s="55" t="str">
        <f t="shared" si="18"/>
        <v/>
      </c>
      <c r="CH28" s="55" t="str">
        <f t="shared" si="19"/>
        <v/>
      </c>
      <c r="CI28" s="55" t="str">
        <f t="shared" si="20"/>
        <v/>
      </c>
      <c r="CJ28" s="55" t="str">
        <f t="shared" si="21"/>
        <v/>
      </c>
      <c r="CK28" s="55" t="str">
        <f t="shared" si="22"/>
        <v/>
      </c>
      <c r="CL28" s="55" t="str">
        <f t="shared" si="23"/>
        <v/>
      </c>
      <c r="CM28" s="62" t="str">
        <f t="shared" si="24"/>
        <v/>
      </c>
      <c r="CN28" s="62" t="str">
        <f t="shared" si="25"/>
        <v/>
      </c>
      <c r="CO28" s="63" t="str">
        <f t="shared" si="26"/>
        <v>NO</v>
      </c>
      <c r="CP28" s="63" t="str">
        <f t="shared" si="27"/>
        <v>NO</v>
      </c>
      <c r="CQ28" s="61" t="str">
        <f t="shared" si="31"/>
        <v>NO</v>
      </c>
      <c r="CR28" s="61" t="str">
        <f t="shared" si="32"/>
        <v>NO</v>
      </c>
      <c r="CS28" s="63" t="str">
        <f t="shared" si="33"/>
        <v>OK</v>
      </c>
      <c r="CT28" s="55" t="b">
        <f t="shared" si="34"/>
        <v>0</v>
      </c>
      <c r="CU28" s="55" t="b">
        <f t="shared" si="35"/>
        <v>0</v>
      </c>
      <c r="CV28" s="55" t="b">
        <f t="shared" si="36"/>
        <v>0</v>
      </c>
      <c r="CW28" s="55" t="b">
        <f t="shared" si="37"/>
        <v>0</v>
      </c>
      <c r="CX28" s="62" t="str">
        <f t="shared" si="38"/>
        <v>SEQUENCE INCORRECT</v>
      </c>
      <c r="CY28" s="64">
        <f>COUNTIF(B21:B27,T(B28))</f>
        <v>7</v>
      </c>
    </row>
    <row r="29" spans="1:103" s="23" customFormat="1" ht="18.95" customHeight="1" thickBot="1">
      <c r="A29" s="51"/>
      <c r="B29" s="157"/>
      <c r="C29" s="158"/>
      <c r="D29" s="157"/>
      <c r="E29" s="158"/>
      <c r="F29" s="157"/>
      <c r="G29" s="158"/>
      <c r="H29" s="157"/>
      <c r="I29" s="158"/>
      <c r="J29" s="157"/>
      <c r="K29" s="158"/>
      <c r="L29" s="151" t="str">
        <f>IF(AND(B29&lt;&gt;"", H29&lt;&gt;"", J29&lt;&gt;"",OR(H29&lt;=I17,H29="ABS"),OR(J29&lt;=K17,J29="ABS")),IF(AND(J29="ABS"),"ABS",IF(SUM(H29:J29)=0,"ZERO",SUM(H29,J29))),"")</f>
        <v/>
      </c>
      <c r="M29" s="151"/>
      <c r="N29" s="152" t="str">
        <f>IF(AND(A29&lt;&gt;"",B29&lt;&gt;"",D29&lt;&gt;"", F29&lt;&gt;"", H29&lt;&gt;"", J29&lt;&gt;"",S29="",R29="OK",V29="",OR(D29&lt;=E17,D29="ABS"),OR(F29&lt;=G17,F29="ABS"),OR(H29&lt;=I17,H29="ABS"),OR(J29&lt;=K17,J29="ABS")),IF(AND(OR(D29=0,D29="ABS"),OR(F29=0,F29="ABS"),OR(L29=0,L29="ABS"),D29="ABS",F29="ABS",L29="ABS"),"ABS",IF(AND(SUM(D29:F29)=0,OR(L29="ZERO",L29="ABS")),"ZERO",IF(L29="ABS",SUM(D29,F29),SUM(D29,F29,H29,J29)))),"")</f>
        <v/>
      </c>
      <c r="O29" s="153"/>
      <c r="P29" s="97" t="str">
        <f>IF(N29="","",IF(O17=250,LOOKUP(N29,{"ABS","ZERO",0,125,137,150,165,187,212},{"FAIL","FAIL","FAIL","C","C+","B","B+","A","A+"}),IF(O17=200,LOOKUP(N29,{"ABS","ZERO",0,100,110,120,132,150,170},{"FAIL","FAIL","FAIL","C","C+","B","B+","A","A+"}),IF(O17=150,LOOKUP(N29,{"ABS","ZERO",0,75,82,90,99,112,127},{"FAIL","FAIL","FAIL","C","C+","B","B+","A","A+"}),IF(O17=100,LOOKUP(N29,{"ABS","ZERO",0,50,55,60,66,75,85},{"FAIL","FAIL","FAIL","C","C+","B","B+","A","A+"}),IF(O17=50,LOOKUP(N29,{"ABS","ZERO",0,25,27,30,33,37,42},{"FAIL","FAIL","FAIL","C","C+","B","B+","A","A+"})))))))</f>
        <v/>
      </c>
      <c r="Q29" s="210"/>
      <c r="R29" s="66" t="str">
        <f t="shared" si="0"/>
        <v/>
      </c>
      <c r="S29" s="169" t="str">
        <f>IF(AND(A29&lt;&gt;"",B29&lt;&gt;""),IF(OR(D29&lt;&gt;"ABS"),IF(OR(AND(D29&lt;ROUNDDOWN((0.7*E17),0),D29&lt;&gt;0),D29&gt;E17,D29=""),"Attendance Marks incorrect",""),""),"")</f>
        <v/>
      </c>
      <c r="T29" s="304"/>
      <c r="U29" s="304"/>
      <c r="V29" s="148" t="str">
        <f>IF(OR(AND(OR(F29&lt;=G17, F29=0, F29="ABS"),OR(H29&lt;=I17, H29=0, H29="ABS"),OR(J29&lt;=K17, J29=0,J29="ABS"))),IF(OR(AND(A29="",B29="",D29="",F29="",H29="",J29=""),AND(A29&lt;&gt;"",B29&lt;&gt;"",D29&lt;&gt;"",F29&lt;&gt;"",H29&lt;&gt;"",J29&lt;&gt;"", AG29="OK")),"","Given Marks or Format is incorrect"),"Given Marks or Format is incorrect")</f>
        <v/>
      </c>
      <c r="W29" s="149"/>
      <c r="X29" s="150"/>
      <c r="Y29" s="109" t="b">
        <f>IF(AND(EXACT(LEFT(B29,3),LEFT(G10,3)),MID(B29,4,1)="-",ISNUMBER(INT(MID(B29,5,1))),ISNUMBER(INT(MID(B29,6,1))),MID(B29,5,2)&lt;&gt;"00",MID(B29,5,2)&lt;&gt;MID(G10,2,2),EXACT(MID(B29,7,4),RIGHT(G10,4)),ISNUMBER(INT(MID(B29,11,1))),ISNUMBER(INT(MID(B29,12,1))),MID(B29,11,2)&lt;&gt;"00",OR(ISNUMBER(INT(MID(B29,11,3))),MID(B29,13,1)=""),OR(AND(ISNUMBER(INT(MID(B29,11,3))),MID(B29,11,1)&lt;&gt;"0",MID(B29,14,1)=""),AND((ISNUMBER(INT(MID(B29,11,2)))),MID(B29,13,1)=""))),"oKK")</f>
        <v>0</v>
      </c>
      <c r="Z29" s="1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1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12" t="b">
        <f>IF(AND( EXACT(LEFT(B29,LEN(G8)), G8),ISNUMBER(INT(MID(B29,(LEN(G8)+1),1))),ISNUMBER(INT(MID(B29,(LEN(G8)+2),1))), MID(B29,(LEN(G8)+1),2)&lt;&gt;"00",OR(ISNUMBER(INT(MID(B29,(LEN(G8)+3),1))),MID(B29,(LEN(G8)+3),1)=""),  OR(AND(ISNUMBER(INT(MID(B29,(LEN(G8)+1),3))),MID(B29,(LEN(G8)+1),1)&lt;&gt;"0", MID(B29,(LEN(G8)+4),1)=""),AND((ISNUMBER(INT(MID(B29,(LEN(G8)+1),2)))),MID(B29,(LEN(G8)+3),1)=""))),"OK")</f>
        <v>0</v>
      </c>
      <c r="AC29" s="1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14" t="b">
        <f>IF(LEFT(B29,1)="K",IF(AND(EXACT(LEFT(B29,3),LEFT(G8,3)),MID(B29,4,1)="-",ISNUMBER(INT(MID(B29,5,1))),ISNUMBER(INT(MID(B29,6,1))),MID(B29,5,2)&lt;&gt;"00", MID(B29,5,2)&lt;&gt;MID(G8,2,2),EXACT(MID(B29,7,2), RIGHT(G8,2)),ISNUMBER(INT(MID(B29,9,1))),ISNUMBER(INT(MID(B29,10,1))),MID(B29,9,2)&lt;&gt;"00",OR(ISNUMBER(INT(MID(B29,9,3))),MID(B29,11,1)=""),OR(AND(ISNUMBER(INT(MID(B29,9,3))),MID(B29,9,1)&lt;&gt;"0",MID(B29,12,1)=""),AND((ISNUMBER(INT(MID(B29,9,2)))),MID(B29,11,1)=""))),"oKK"))</f>
        <v>0</v>
      </c>
      <c r="AE29" s="15"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23" t="b">
        <f t="shared" si="28"/>
        <v>0</v>
      </c>
      <c r="AG29" s="23" t="str">
        <f t="shared" si="1"/>
        <v>S# INCORRECT</v>
      </c>
      <c r="BO29" s="55" t="str">
        <f t="shared" si="2"/>
        <v/>
      </c>
      <c r="BP29" s="55" t="b">
        <f t="shared" si="3"/>
        <v>0</v>
      </c>
      <c r="BQ29" s="55" t="b">
        <f t="shared" si="4"/>
        <v>0</v>
      </c>
      <c r="BR29" s="55" t="b">
        <f t="shared" si="5"/>
        <v>0</v>
      </c>
      <c r="BS29" s="55" t="str">
        <f t="shared" si="6"/>
        <v/>
      </c>
      <c r="BT29" s="55" t="str">
        <f t="shared" si="7"/>
        <v/>
      </c>
      <c r="BU29" s="55" t="str">
        <f t="shared" si="8"/>
        <v/>
      </c>
      <c r="BV29" s="55" t="str">
        <f t="shared" si="9"/>
        <v/>
      </c>
      <c r="BW29" s="60" t="str">
        <f t="shared" si="10"/>
        <v/>
      </c>
      <c r="BX29" s="61" t="str">
        <f t="shared" si="29"/>
        <v>INCORRECT</v>
      </c>
      <c r="BY29" s="55" t="b">
        <f t="shared" si="30"/>
        <v>0</v>
      </c>
      <c r="BZ29" s="62" t="str">
        <f t="shared" si="11"/>
        <v/>
      </c>
      <c r="CA29" s="55" t="b">
        <f t="shared" si="12"/>
        <v>0</v>
      </c>
      <c r="CB29" s="55" t="b">
        <f t="shared" si="13"/>
        <v>0</v>
      </c>
      <c r="CC29" s="55" t="b">
        <f t="shared" si="14"/>
        <v>0</v>
      </c>
      <c r="CD29" s="55" t="b">
        <f t="shared" si="15"/>
        <v>0</v>
      </c>
      <c r="CE29" s="55" t="b">
        <f t="shared" si="16"/>
        <v>0</v>
      </c>
      <c r="CF29" s="55" t="b">
        <f t="shared" si="17"/>
        <v>0</v>
      </c>
      <c r="CG29" s="55" t="str">
        <f t="shared" si="18"/>
        <v/>
      </c>
      <c r="CH29" s="55" t="str">
        <f t="shared" si="19"/>
        <v/>
      </c>
      <c r="CI29" s="55" t="str">
        <f t="shared" si="20"/>
        <v/>
      </c>
      <c r="CJ29" s="55" t="str">
        <f t="shared" si="21"/>
        <v/>
      </c>
      <c r="CK29" s="55" t="str">
        <f t="shared" si="22"/>
        <v/>
      </c>
      <c r="CL29" s="55" t="str">
        <f t="shared" si="23"/>
        <v/>
      </c>
      <c r="CM29" s="62" t="str">
        <f t="shared" si="24"/>
        <v/>
      </c>
      <c r="CN29" s="62" t="str">
        <f t="shared" si="25"/>
        <v/>
      </c>
      <c r="CO29" s="63" t="str">
        <f t="shared" si="26"/>
        <v>NO</v>
      </c>
      <c r="CP29" s="63" t="str">
        <f t="shared" si="27"/>
        <v>NO</v>
      </c>
      <c r="CQ29" s="61" t="str">
        <f t="shared" si="31"/>
        <v>NO</v>
      </c>
      <c r="CR29" s="61" t="str">
        <f t="shared" si="32"/>
        <v>NO</v>
      </c>
      <c r="CS29" s="63" t="str">
        <f t="shared" si="33"/>
        <v>OK</v>
      </c>
      <c r="CT29" s="55" t="b">
        <f t="shared" si="34"/>
        <v>0</v>
      </c>
      <c r="CU29" s="55" t="b">
        <f t="shared" si="35"/>
        <v>0</v>
      </c>
      <c r="CV29" s="55" t="b">
        <f t="shared" si="36"/>
        <v>0</v>
      </c>
      <c r="CW29" s="55" t="b">
        <f t="shared" si="37"/>
        <v>0</v>
      </c>
      <c r="CX29" s="62" t="str">
        <f t="shared" si="38"/>
        <v>SEQUENCE INCORRECT</v>
      </c>
      <c r="CY29" s="64">
        <f>COUNTIF(B21:B28,T(B29))</f>
        <v>8</v>
      </c>
    </row>
    <row r="30" spans="1:103" s="23" customFormat="1" ht="18.95" customHeight="1" thickBot="1">
      <c r="A30" s="51"/>
      <c r="B30" s="157"/>
      <c r="C30" s="158"/>
      <c r="D30" s="157"/>
      <c r="E30" s="158"/>
      <c r="F30" s="157"/>
      <c r="G30" s="158"/>
      <c r="H30" s="157"/>
      <c r="I30" s="158"/>
      <c r="J30" s="157"/>
      <c r="K30" s="158"/>
      <c r="L30" s="151" t="str">
        <f>IF(AND(B30&lt;&gt;"", H30&lt;&gt;"", J30&lt;&gt;"",OR(H30&lt;=I17,H30="ABS"),OR(J30&lt;=K17,J30="ABS")),IF(AND(J30="ABS"),"ABS",IF(SUM(H30:J30)=0,"ZERO",SUM(H30,J30))),"")</f>
        <v/>
      </c>
      <c r="M30" s="151"/>
      <c r="N30" s="152" t="str">
        <f>IF(AND(A30&lt;&gt;"",B30&lt;&gt;"",D30&lt;&gt;"", F30&lt;&gt;"", H30&lt;&gt;"", J30&lt;&gt;"",S30="",R30="OK",V30="",OR(D30&lt;=E17,D30="ABS"),OR(F30&lt;=G17,F30="ABS"),OR(H30&lt;=I17,H30="ABS"),OR(J30&lt;=K17,J30="ABS")),IF(AND(OR(D30=0,D30="ABS"),OR(F30=0,F30="ABS"),OR(L30=0,L30="ABS"),D30="ABS",F30="ABS",L30="ABS"),"ABS",IF(AND(SUM(D30:F30)=0,OR(L30="ZERO",L30="ABS")),"ZERO",IF(L30="ABS",SUM(D30,F30),SUM(D30,F30,H30,J30)))),"")</f>
        <v/>
      </c>
      <c r="O30" s="153"/>
      <c r="P30" s="97" t="str">
        <f>IF(N30="","",IF(O17=250,LOOKUP(N30,{"ABS","ZERO",0,125,137,150,165,187,212},{"FAIL","FAIL","FAIL","C","C+","B","B+","A","A+"}),IF(O17=200,LOOKUP(N30,{"ABS","ZERO",0,100,110,120,132,150,170},{"FAIL","FAIL","FAIL","C","C+","B","B+","A","A+"}),IF(O17=150,LOOKUP(N30,{"ABS","ZERO",0,75,82,90,99,112,127},{"FAIL","FAIL","FAIL","C","C+","B","B+","A","A+"}),IF(O17=100,LOOKUP(N30,{"ABS","ZERO",0,50,55,60,66,75,85},{"FAIL","FAIL","FAIL","C","C+","B","B+","A","A+"}),IF(O17=50,LOOKUP(N30,{"ABS","ZERO",0,25,27,30,33,37,42},{"FAIL","FAIL","FAIL","C","C+","B","B+","A","A+"})))))))</f>
        <v/>
      </c>
      <c r="Q30" s="210"/>
      <c r="R30" s="66" t="str">
        <f t="shared" si="0"/>
        <v/>
      </c>
      <c r="S30" s="169" t="str">
        <f>IF(AND(A30&lt;&gt;"",B30&lt;&gt;""),IF(OR(D30&lt;&gt;"ABS"),IF(OR(AND(D30&lt;ROUNDDOWN((0.7*E17),0),D30&lt;&gt;0),D30&gt;E17,D30=""),"Attendance Marks incorrect",""),""),"")</f>
        <v/>
      </c>
      <c r="T30" s="304"/>
      <c r="U30" s="304"/>
      <c r="V30" s="148" t="str">
        <f>IF(OR(AND(OR(F30&lt;=G17, F30=0, F30="ABS"),OR(H30&lt;=I17, H30=0, H30="ABS"),OR(J30&lt;=K17, J30=0,J30="ABS"))),IF(OR(AND(A30="",B30="",D30="",F30="",H30="",J30=""),AND(A30&lt;&gt;"",B30&lt;&gt;"",D30&lt;&gt;"",F30&lt;&gt;"",H30&lt;&gt;"",J30&lt;&gt;"", AG30="OK")),"","Given Marks or Format is incorrect"),"Given Marks or Format is incorrect")</f>
        <v/>
      </c>
      <c r="W30" s="149"/>
      <c r="X30" s="150"/>
      <c r="Y30" s="109" t="b">
        <f>IF(AND(EXACT(LEFT(B30,3),LEFT(G10,3)),MID(B30,4,1)="-",ISNUMBER(INT(MID(B30,5,1))),ISNUMBER(INT(MID(B30,6,1))),MID(B30,5,2)&lt;&gt;"00",MID(B30,5,2)&lt;&gt;MID(G10,2,2),EXACT(MID(B30,7,4),RIGHT(G10,4)),ISNUMBER(INT(MID(B30,11,1))),ISNUMBER(INT(MID(B30,12,1))),MID(B30,11,2)&lt;&gt;"00",OR(ISNUMBER(INT(MID(B30,11,3))),MID(B30,13,1)=""),OR(AND(ISNUMBER(INT(MID(B30,11,3))),MID(B30,11,1)&lt;&gt;"0",MID(B30,14,1)=""),AND((ISNUMBER(INT(MID(B30,11,2)))),MID(B30,13,1)=""))),"oKK")</f>
        <v>0</v>
      </c>
      <c r="Z30" s="1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1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12" t="b">
        <f>IF(AND( EXACT(LEFT(B30,LEN(G8)), G8),ISNUMBER(INT(MID(B30,(LEN(G8)+1),1))),ISNUMBER(INT(MID(B30,(LEN(G8)+2),1))), MID(B30,(LEN(G8)+1),2)&lt;&gt;"00",OR(ISNUMBER(INT(MID(B30,(LEN(G8)+3),1))),MID(B30,(LEN(G8)+3),1)=""),  OR(AND(ISNUMBER(INT(MID(B30,(LEN(G8)+1),3))),MID(B30,(LEN(G8)+1),1)&lt;&gt;"0", MID(B30,(LEN(G8)+4),1)=""),AND((ISNUMBER(INT(MID(B30,(LEN(G8)+1),2)))),MID(B30,(LEN(G8)+3),1)=""))),"OK")</f>
        <v>0</v>
      </c>
      <c r="AC30" s="1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14" t="b">
        <f>IF(LEFT(B30,1)="K",IF(AND(EXACT(LEFT(B30,3),LEFT(G8,3)),MID(B30,4,1)="-",ISNUMBER(INT(MID(B30,5,1))),ISNUMBER(INT(MID(B30,6,1))),MID(B30,5,2)&lt;&gt;"00", MID(B30,5,2)&lt;&gt;MID(G8,2,2),EXACT(MID(B30,7,2), RIGHT(G8,2)),ISNUMBER(INT(MID(B30,9,1))),ISNUMBER(INT(MID(B30,10,1))),MID(B30,9,2)&lt;&gt;"00",OR(ISNUMBER(INT(MID(B30,9,3))),MID(B30,11,1)=""),OR(AND(ISNUMBER(INT(MID(B30,9,3))),MID(B30,9,1)&lt;&gt;"0",MID(B30,12,1)=""),AND((ISNUMBER(INT(MID(B30,9,2)))),MID(B30,11,1)=""))),"oKK"))</f>
        <v>0</v>
      </c>
      <c r="AE30" s="15"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23" t="b">
        <f t="shared" si="28"/>
        <v>0</v>
      </c>
      <c r="AG30" s="23" t="str">
        <f t="shared" si="1"/>
        <v>S# INCORRECT</v>
      </c>
      <c r="BO30" s="55" t="str">
        <f t="shared" si="2"/>
        <v/>
      </c>
      <c r="BP30" s="55" t="b">
        <f t="shared" si="3"/>
        <v>0</v>
      </c>
      <c r="BQ30" s="55" t="b">
        <f t="shared" si="4"/>
        <v>0</v>
      </c>
      <c r="BR30" s="55" t="b">
        <f t="shared" si="5"/>
        <v>0</v>
      </c>
      <c r="BS30" s="55" t="str">
        <f t="shared" si="6"/>
        <v/>
      </c>
      <c r="BT30" s="55" t="str">
        <f t="shared" si="7"/>
        <v/>
      </c>
      <c r="BU30" s="55" t="str">
        <f t="shared" si="8"/>
        <v/>
      </c>
      <c r="BV30" s="55" t="str">
        <f t="shared" si="9"/>
        <v/>
      </c>
      <c r="BW30" s="60" t="str">
        <f t="shared" si="10"/>
        <v/>
      </c>
      <c r="BX30" s="61" t="str">
        <f t="shared" si="29"/>
        <v>INCORRECT</v>
      </c>
      <c r="BY30" s="55" t="b">
        <f t="shared" si="30"/>
        <v>0</v>
      </c>
      <c r="BZ30" s="62" t="str">
        <f t="shared" si="11"/>
        <v/>
      </c>
      <c r="CA30" s="55" t="b">
        <f t="shared" si="12"/>
        <v>0</v>
      </c>
      <c r="CB30" s="55" t="b">
        <f t="shared" si="13"/>
        <v>0</v>
      </c>
      <c r="CC30" s="55" t="b">
        <f t="shared" si="14"/>
        <v>0</v>
      </c>
      <c r="CD30" s="55" t="b">
        <f t="shared" si="15"/>
        <v>0</v>
      </c>
      <c r="CE30" s="55" t="b">
        <f t="shared" si="16"/>
        <v>0</v>
      </c>
      <c r="CF30" s="55" t="b">
        <f t="shared" si="17"/>
        <v>0</v>
      </c>
      <c r="CG30" s="55" t="str">
        <f t="shared" si="18"/>
        <v/>
      </c>
      <c r="CH30" s="55" t="str">
        <f t="shared" si="19"/>
        <v/>
      </c>
      <c r="CI30" s="55" t="str">
        <f t="shared" si="20"/>
        <v/>
      </c>
      <c r="CJ30" s="55" t="str">
        <f t="shared" si="21"/>
        <v/>
      </c>
      <c r="CK30" s="55" t="str">
        <f t="shared" si="22"/>
        <v/>
      </c>
      <c r="CL30" s="55" t="str">
        <f t="shared" si="23"/>
        <v/>
      </c>
      <c r="CM30" s="62" t="str">
        <f t="shared" si="24"/>
        <v/>
      </c>
      <c r="CN30" s="62" t="str">
        <f t="shared" si="25"/>
        <v/>
      </c>
      <c r="CO30" s="63" t="str">
        <f t="shared" si="26"/>
        <v>NO</v>
      </c>
      <c r="CP30" s="63" t="str">
        <f t="shared" si="27"/>
        <v>NO</v>
      </c>
      <c r="CQ30" s="61" t="str">
        <f t="shared" si="31"/>
        <v>NO</v>
      </c>
      <c r="CR30" s="61" t="str">
        <f t="shared" si="32"/>
        <v>NO</v>
      </c>
      <c r="CS30" s="63" t="str">
        <f t="shared" si="33"/>
        <v>OK</v>
      </c>
      <c r="CT30" s="55" t="b">
        <f t="shared" si="34"/>
        <v>0</v>
      </c>
      <c r="CU30" s="55" t="b">
        <f t="shared" si="35"/>
        <v>0</v>
      </c>
      <c r="CV30" s="55" t="b">
        <f t="shared" si="36"/>
        <v>0</v>
      </c>
      <c r="CW30" s="55" t="b">
        <f t="shared" si="37"/>
        <v>0</v>
      </c>
      <c r="CX30" s="62" t="str">
        <f t="shared" si="38"/>
        <v>SEQUENCE INCORRECT</v>
      </c>
      <c r="CY30" s="64">
        <f>COUNTIF(B21:B29,T(B30))</f>
        <v>9</v>
      </c>
    </row>
    <row r="31" spans="1:103" s="23" customFormat="1" ht="18.95" customHeight="1" thickBot="1">
      <c r="A31" s="51"/>
      <c r="B31" s="157"/>
      <c r="C31" s="158"/>
      <c r="D31" s="157"/>
      <c r="E31" s="158"/>
      <c r="F31" s="157"/>
      <c r="G31" s="158"/>
      <c r="H31" s="157"/>
      <c r="I31" s="158"/>
      <c r="J31" s="157"/>
      <c r="K31" s="158"/>
      <c r="L31" s="151" t="str">
        <f>IF(AND(B31&lt;&gt;"", H31&lt;&gt;"", J31&lt;&gt;"",OR(H31&lt;=I17,H31="ABS"),OR(J31&lt;=K17,J31="ABS")),IF(AND(J31="ABS"),"ABS",IF(SUM(H31:J31)=0,"ZERO",SUM(H31,J31))),"")</f>
        <v/>
      </c>
      <c r="M31" s="151"/>
      <c r="N31" s="152" t="str">
        <f>IF(AND(A31&lt;&gt;"",B31&lt;&gt;"",D31&lt;&gt;"", F31&lt;&gt;"", H31&lt;&gt;"", J31&lt;&gt;"",S31="",R31="OK",V31="",OR(D31&lt;=E17,D31="ABS"),OR(F31&lt;=G17,F31="ABS"),OR(H31&lt;=I17,H31="ABS"),OR(J31&lt;=K17,J31="ABS")),IF(AND(OR(D31=0,D31="ABS"),OR(F31=0,F31="ABS"),OR(L31=0,L31="ABS"),D31="ABS",F31="ABS",L31="ABS"),"ABS",IF(AND(SUM(D31:F31)=0,OR(L31="ZERO",L31="ABS")),"ZERO",IF(L31="ABS",SUM(D31,F31),SUM(D31,F31,H31,J31)))),"")</f>
        <v/>
      </c>
      <c r="O31" s="153"/>
      <c r="P31" s="97" t="str">
        <f>IF(N31="","",IF(O17=250,LOOKUP(N31,{"ABS","ZERO",0,125,137,150,165,187,212},{"FAIL","FAIL","FAIL","C","C+","B","B+","A","A+"}),IF(O17=200,LOOKUP(N31,{"ABS","ZERO",0,100,110,120,132,150,170},{"FAIL","FAIL","FAIL","C","C+","B","B+","A","A+"}),IF(O17=150,LOOKUP(N31,{"ABS","ZERO",0,75,82,90,99,112,127},{"FAIL","FAIL","FAIL","C","C+","B","B+","A","A+"}),IF(O17=100,LOOKUP(N31,{"ABS","ZERO",0,50,55,60,66,75,85},{"FAIL","FAIL","FAIL","C","C+","B","B+","A","A+"}),IF(O17=50,LOOKUP(N31,{"ABS","ZERO",0,25,27,30,33,37,42},{"FAIL","FAIL","FAIL","C","C+","B","B+","A","A+"})))))))</f>
        <v/>
      </c>
      <c r="Q31" s="210"/>
      <c r="R31" s="66" t="str">
        <f t="shared" si="0"/>
        <v/>
      </c>
      <c r="S31" s="169" t="str">
        <f>IF(AND(A31&lt;&gt;"",B31&lt;&gt;""),IF(OR(D31&lt;&gt;"ABS"),IF(OR(AND(D31&lt;ROUNDDOWN((0.7*E17),0),D31&lt;&gt;0),D31&gt;E17,D31=""),"Attendance Marks incorrect",""),""),"")</f>
        <v/>
      </c>
      <c r="T31" s="304"/>
      <c r="U31" s="304"/>
      <c r="V31" s="148" t="str">
        <f>IF(OR(AND(OR(F31&lt;=G17, F31=0, F31="ABS"),OR(H31&lt;=I17, H31=0, H31="ABS"),OR(J31&lt;=K17, J31=0,J31="ABS"))),IF(OR(AND(A31="",B31="",D31="",F31="",H31="",J31=""),AND(A31&lt;&gt;"",B31&lt;&gt;"",D31&lt;&gt;"",F31&lt;&gt;"",H31&lt;&gt;"",J31&lt;&gt;"", AG31="OK")),"","Given Marks or Format is incorrect"),"Given Marks or Format is incorrect")</f>
        <v/>
      </c>
      <c r="W31" s="149"/>
      <c r="X31" s="150"/>
      <c r="Y31" s="109" t="b">
        <f>IF(AND(EXACT(LEFT(B31,3),LEFT(G10,3)),MID(B31,4,1)="-",ISNUMBER(INT(MID(B31,5,1))),ISNUMBER(INT(MID(B31,6,1))),MID(B31,5,2)&lt;&gt;"00",MID(B31,5,2)&lt;&gt;MID(G10,2,2),EXACT(MID(B31,7,4),RIGHT(G10,4)),ISNUMBER(INT(MID(B31,11,1))),ISNUMBER(INT(MID(B31,12,1))),MID(B31,11,2)&lt;&gt;"00",OR(ISNUMBER(INT(MID(B31,11,3))),MID(B31,13,1)=""),OR(AND(ISNUMBER(INT(MID(B31,11,3))),MID(B31,11,1)&lt;&gt;"0",MID(B31,14,1)=""),AND((ISNUMBER(INT(MID(B31,11,2)))),MID(B31,13,1)=""))),"oKK")</f>
        <v>0</v>
      </c>
      <c r="Z31" s="1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1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12" t="b">
        <f>IF(AND( EXACT(LEFT(B31,LEN(G8)), G8),ISNUMBER(INT(MID(B31,(LEN(G8)+1),1))),ISNUMBER(INT(MID(B31,(LEN(G8)+2),1))), MID(B31,(LEN(G8)+1),2)&lt;&gt;"00",OR(ISNUMBER(INT(MID(B31,(LEN(G8)+3),1))),MID(B31,(LEN(G8)+3),1)=""),  OR(AND(ISNUMBER(INT(MID(B31,(LEN(G8)+1),3))),MID(B31,(LEN(G8)+1),1)&lt;&gt;"0", MID(B31,(LEN(G8)+4),1)=""),AND((ISNUMBER(INT(MID(B31,(LEN(G8)+1),2)))),MID(B31,(LEN(G8)+3),1)=""))),"OK")</f>
        <v>0</v>
      </c>
      <c r="AC31" s="1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14" t="b">
        <f>IF(LEFT(B31,1)="K",IF(AND(EXACT(LEFT(B31,3),LEFT(G8,3)),MID(B31,4,1)="-",ISNUMBER(INT(MID(B31,5,1))),ISNUMBER(INT(MID(B31,6,1))),MID(B31,5,2)&lt;&gt;"00", MID(B31,5,2)&lt;&gt;MID(G8,2,2),EXACT(MID(B31,7,2), RIGHT(G8,2)),ISNUMBER(INT(MID(B31,9,1))),ISNUMBER(INT(MID(B31,10,1))),MID(B31,9,2)&lt;&gt;"00",OR(ISNUMBER(INT(MID(B31,9,3))),MID(B31,11,1)=""),OR(AND(ISNUMBER(INT(MID(B31,9,3))),MID(B31,9,1)&lt;&gt;"0",MID(B31,12,1)=""),AND((ISNUMBER(INT(MID(B31,9,2)))),MID(B31,11,1)=""))),"oKK"))</f>
        <v>0</v>
      </c>
      <c r="AE31" s="15"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23" t="b">
        <f t="shared" si="28"/>
        <v>0</v>
      </c>
      <c r="AG31" s="23" t="str">
        <f t="shared" si="1"/>
        <v>S# INCORRECT</v>
      </c>
      <c r="BO31" s="55" t="str">
        <f t="shared" si="2"/>
        <v/>
      </c>
      <c r="BP31" s="55" t="b">
        <f t="shared" si="3"/>
        <v>0</v>
      </c>
      <c r="BQ31" s="55" t="b">
        <f t="shared" si="4"/>
        <v>0</v>
      </c>
      <c r="BR31" s="55" t="b">
        <f t="shared" si="5"/>
        <v>0</v>
      </c>
      <c r="BS31" s="55" t="str">
        <f t="shared" si="6"/>
        <v/>
      </c>
      <c r="BT31" s="55" t="str">
        <f t="shared" si="7"/>
        <v/>
      </c>
      <c r="BU31" s="55" t="str">
        <f t="shared" si="8"/>
        <v/>
      </c>
      <c r="BV31" s="55" t="str">
        <f t="shared" si="9"/>
        <v/>
      </c>
      <c r="BW31" s="60" t="str">
        <f t="shared" si="10"/>
        <v/>
      </c>
      <c r="BX31" s="61" t="str">
        <f t="shared" si="29"/>
        <v>INCORRECT</v>
      </c>
      <c r="BY31" s="55" t="b">
        <f t="shared" si="30"/>
        <v>0</v>
      </c>
      <c r="BZ31" s="62" t="str">
        <f t="shared" si="11"/>
        <v/>
      </c>
      <c r="CA31" s="55" t="b">
        <f t="shared" si="12"/>
        <v>0</v>
      </c>
      <c r="CB31" s="55" t="b">
        <f t="shared" si="13"/>
        <v>0</v>
      </c>
      <c r="CC31" s="55" t="b">
        <f t="shared" si="14"/>
        <v>0</v>
      </c>
      <c r="CD31" s="55" t="b">
        <f t="shared" si="15"/>
        <v>0</v>
      </c>
      <c r="CE31" s="55" t="b">
        <f t="shared" si="16"/>
        <v>0</v>
      </c>
      <c r="CF31" s="55" t="b">
        <f t="shared" si="17"/>
        <v>0</v>
      </c>
      <c r="CG31" s="55" t="str">
        <f t="shared" si="18"/>
        <v/>
      </c>
      <c r="CH31" s="55" t="str">
        <f t="shared" si="19"/>
        <v/>
      </c>
      <c r="CI31" s="55" t="str">
        <f t="shared" si="20"/>
        <v/>
      </c>
      <c r="CJ31" s="55" t="str">
        <f t="shared" si="21"/>
        <v/>
      </c>
      <c r="CK31" s="55" t="str">
        <f t="shared" si="22"/>
        <v/>
      </c>
      <c r="CL31" s="55" t="str">
        <f t="shared" si="23"/>
        <v/>
      </c>
      <c r="CM31" s="62" t="str">
        <f t="shared" si="24"/>
        <v/>
      </c>
      <c r="CN31" s="62" t="str">
        <f t="shared" si="25"/>
        <v/>
      </c>
      <c r="CO31" s="63" t="str">
        <f t="shared" si="26"/>
        <v>NO</v>
      </c>
      <c r="CP31" s="63" t="str">
        <f t="shared" si="27"/>
        <v>NO</v>
      </c>
      <c r="CQ31" s="61" t="str">
        <f t="shared" si="31"/>
        <v>NO</v>
      </c>
      <c r="CR31" s="61" t="str">
        <f t="shared" si="32"/>
        <v>NO</v>
      </c>
      <c r="CS31" s="63" t="str">
        <f t="shared" si="33"/>
        <v>OK</v>
      </c>
      <c r="CT31" s="55" t="b">
        <f t="shared" si="34"/>
        <v>0</v>
      </c>
      <c r="CU31" s="55" t="b">
        <f t="shared" si="35"/>
        <v>0</v>
      </c>
      <c r="CV31" s="55" t="b">
        <f t="shared" si="36"/>
        <v>0</v>
      </c>
      <c r="CW31" s="55" t="b">
        <f t="shared" si="37"/>
        <v>0</v>
      </c>
      <c r="CX31" s="62" t="str">
        <f t="shared" si="38"/>
        <v>SEQUENCE INCORRECT</v>
      </c>
      <c r="CY31" s="64">
        <f>COUNTIF(B21:B30,T(B31))</f>
        <v>10</v>
      </c>
    </row>
    <row r="32" spans="1:103" s="23" customFormat="1" ht="18.95" customHeight="1" thickBot="1">
      <c r="A32" s="51"/>
      <c r="B32" s="157"/>
      <c r="C32" s="158"/>
      <c r="D32" s="157"/>
      <c r="E32" s="158"/>
      <c r="F32" s="157"/>
      <c r="G32" s="158"/>
      <c r="H32" s="157"/>
      <c r="I32" s="158"/>
      <c r="J32" s="157"/>
      <c r="K32" s="158"/>
      <c r="L32" s="151" t="str">
        <f>IF(AND(B32&lt;&gt;"", H32&lt;&gt;"", J32&lt;&gt;"",OR(H32&lt;=I17,H32="ABS"),OR(J32&lt;=K17,J32="ABS")),IF(AND(J32="ABS"),"ABS",IF(SUM(H32:J32)=0,"ZERO",SUM(H32,J32))),"")</f>
        <v/>
      </c>
      <c r="M32" s="151"/>
      <c r="N32" s="152" t="str">
        <f>IF(AND(A32&lt;&gt;"",B32&lt;&gt;"",D32&lt;&gt;"", F32&lt;&gt;"", H32&lt;&gt;"", J32&lt;&gt;"",S32="",R32="OK",V32="",OR(D32&lt;=E17,D32="ABS"),OR(F32&lt;=G17,F32="ABS"),OR(H32&lt;=I17,H32="ABS"),OR(J32&lt;=K17,J32="ABS")),IF(AND(OR(D32=0,D32="ABS"),OR(F32=0,F32="ABS"),OR(L32=0,L32="ABS"),D32="ABS",F32="ABS",L32="ABS"),"ABS",IF(AND(SUM(D32:F32)=0,OR(L32="ZERO",L32="ABS")),"ZERO",IF(L32="ABS",SUM(D32,F32),SUM(D32,F32,H32,J32)))),"")</f>
        <v/>
      </c>
      <c r="O32" s="153"/>
      <c r="P32" s="97" t="str">
        <f>IF(N32="","",IF(O17=250,LOOKUP(N32,{"ABS","ZERO",0,125,137,150,165,187,212},{"FAIL","FAIL","FAIL","C","C+","B","B+","A","A+"}),IF(O17=200,LOOKUP(N32,{"ABS","ZERO",0,100,110,120,132,150,170},{"FAIL","FAIL","FAIL","C","C+","B","B+","A","A+"}),IF(O17=150,LOOKUP(N32,{"ABS","ZERO",0,75,82,90,99,112,127},{"FAIL","FAIL","FAIL","C","C+","B","B+","A","A+"}),IF(O17=100,LOOKUP(N32,{"ABS","ZERO",0,50,55,60,66,75,85},{"FAIL","FAIL","FAIL","C","C+","B","B+","A","A+"}),IF(O17=50,LOOKUP(N32,{"ABS","ZERO",0,25,27,30,33,37,42},{"FAIL","FAIL","FAIL","C","C+","B","B+","A","A+"})))))))</f>
        <v/>
      </c>
      <c r="Q32" s="210"/>
      <c r="R32" s="66" t="str">
        <f t="shared" si="0"/>
        <v/>
      </c>
      <c r="S32" s="169" t="str">
        <f>IF(AND(A32&lt;&gt;"",B32&lt;&gt;""),IF(OR(D32&lt;&gt;"ABS"),IF(OR(AND(D32&lt;ROUNDDOWN((0.7*E17),0),D32&lt;&gt;0),D32&gt;E17,D32=""),"Attendance Marks incorrect",""),""),"")</f>
        <v/>
      </c>
      <c r="T32" s="304"/>
      <c r="U32" s="304"/>
      <c r="V32" s="148" t="str">
        <f>IF(OR(AND(OR(F32&lt;=G17, F32=0, F32="ABS"),OR(H32&lt;=I17, H32=0, H32="ABS"),OR(J32&lt;=K17, J32=0,J32="ABS"))),IF(OR(AND(A32="",B32="",D32="",F32="",H32="",J32=""),AND(A32&lt;&gt;"",B32&lt;&gt;"",D32&lt;&gt;"",F32&lt;&gt;"",H32&lt;&gt;"",J32&lt;&gt;"", AG32="OK")),"","Given Marks or Format is incorrect"),"Given Marks or Format is incorrect")</f>
        <v/>
      </c>
      <c r="W32" s="149"/>
      <c r="X32" s="150"/>
      <c r="Y32" s="109" t="b">
        <f>IF(AND(EXACT(LEFT(B32,3),LEFT(G10,3)),MID(B32,4,1)="-",ISNUMBER(INT(MID(B32,5,1))),ISNUMBER(INT(MID(B32,6,1))),MID(B32,5,2)&lt;&gt;"00",MID(B32,5,2)&lt;&gt;MID(G10,2,2),EXACT(MID(B32,7,4),RIGHT(G10,4)),ISNUMBER(INT(MID(B32,11,1))),ISNUMBER(INT(MID(B32,12,1))),MID(B32,11,2)&lt;&gt;"00",OR(ISNUMBER(INT(MID(B32,11,3))),MID(B32,13,1)=""),OR(AND(ISNUMBER(INT(MID(B32,11,3))),MID(B32,11,1)&lt;&gt;"0",MID(B32,14,1)=""),AND((ISNUMBER(INT(MID(B32,11,2)))),MID(B32,13,1)=""))),"oKK")</f>
        <v>0</v>
      </c>
      <c r="Z32" s="1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1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12" t="b">
        <f>IF(AND( EXACT(LEFT(B32,LEN(G8)), G8),ISNUMBER(INT(MID(B32,(LEN(G8)+1),1))),ISNUMBER(INT(MID(B32,(LEN(G8)+2),1))), MID(B32,(LEN(G8)+1),2)&lt;&gt;"00",OR(ISNUMBER(INT(MID(B32,(LEN(G8)+3),1))),MID(B32,(LEN(G8)+3),1)=""),  OR(AND(ISNUMBER(INT(MID(B32,(LEN(G8)+1),3))),MID(B32,(LEN(G8)+1),1)&lt;&gt;"0", MID(B32,(LEN(G8)+4),1)=""),AND((ISNUMBER(INT(MID(B32,(LEN(G8)+1),2)))),MID(B32,(LEN(G8)+3),1)=""))),"OK")</f>
        <v>0</v>
      </c>
      <c r="AC32" s="1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14" t="b">
        <f>IF(LEFT(B32,1)="K",IF(AND(EXACT(LEFT(B32,3),LEFT(G8,3)),MID(B32,4,1)="-",ISNUMBER(INT(MID(B32,5,1))),ISNUMBER(INT(MID(B32,6,1))),MID(B32,5,2)&lt;&gt;"00", MID(B32,5,2)&lt;&gt;MID(G8,2,2),EXACT(MID(B32,7,2), RIGHT(G8,2)),ISNUMBER(INT(MID(B32,9,1))),ISNUMBER(INT(MID(B32,10,1))),MID(B32,9,2)&lt;&gt;"00",OR(ISNUMBER(INT(MID(B32,9,3))),MID(B32,11,1)=""),OR(AND(ISNUMBER(INT(MID(B32,9,3))),MID(B32,9,1)&lt;&gt;"0",MID(B32,12,1)=""),AND((ISNUMBER(INT(MID(B32,9,2)))),MID(B32,11,1)=""))),"oKK"))</f>
        <v>0</v>
      </c>
      <c r="AE32" s="15"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23" t="b">
        <f t="shared" si="28"/>
        <v>0</v>
      </c>
      <c r="AG32" s="23" t="str">
        <f t="shared" si="1"/>
        <v>S# INCORRECT</v>
      </c>
      <c r="BO32" s="55" t="str">
        <f t="shared" si="2"/>
        <v/>
      </c>
      <c r="BP32" s="55" t="b">
        <f t="shared" si="3"/>
        <v>0</v>
      </c>
      <c r="BQ32" s="55" t="b">
        <f t="shared" si="4"/>
        <v>0</v>
      </c>
      <c r="BR32" s="55" t="b">
        <f t="shared" si="5"/>
        <v>0</v>
      </c>
      <c r="BS32" s="55" t="str">
        <f t="shared" si="6"/>
        <v/>
      </c>
      <c r="BT32" s="55" t="str">
        <f t="shared" si="7"/>
        <v/>
      </c>
      <c r="BU32" s="55" t="str">
        <f t="shared" si="8"/>
        <v/>
      </c>
      <c r="BV32" s="55" t="str">
        <f t="shared" si="9"/>
        <v/>
      </c>
      <c r="BW32" s="60" t="str">
        <f t="shared" si="10"/>
        <v/>
      </c>
      <c r="BX32" s="61" t="str">
        <f t="shared" si="29"/>
        <v>INCORRECT</v>
      </c>
      <c r="BY32" s="55" t="b">
        <f t="shared" si="30"/>
        <v>0</v>
      </c>
      <c r="BZ32" s="62" t="str">
        <f t="shared" si="11"/>
        <v/>
      </c>
      <c r="CA32" s="55" t="b">
        <f t="shared" si="12"/>
        <v>0</v>
      </c>
      <c r="CB32" s="55" t="b">
        <f t="shared" si="13"/>
        <v>0</v>
      </c>
      <c r="CC32" s="55" t="b">
        <f t="shared" si="14"/>
        <v>0</v>
      </c>
      <c r="CD32" s="55" t="b">
        <f t="shared" si="15"/>
        <v>0</v>
      </c>
      <c r="CE32" s="55" t="b">
        <f t="shared" si="16"/>
        <v>0</v>
      </c>
      <c r="CF32" s="55" t="b">
        <f t="shared" si="17"/>
        <v>0</v>
      </c>
      <c r="CG32" s="55" t="str">
        <f t="shared" si="18"/>
        <v/>
      </c>
      <c r="CH32" s="55" t="str">
        <f t="shared" si="19"/>
        <v/>
      </c>
      <c r="CI32" s="55" t="str">
        <f t="shared" si="20"/>
        <v/>
      </c>
      <c r="CJ32" s="55" t="str">
        <f t="shared" si="21"/>
        <v/>
      </c>
      <c r="CK32" s="55" t="str">
        <f t="shared" si="22"/>
        <v/>
      </c>
      <c r="CL32" s="55" t="str">
        <f t="shared" si="23"/>
        <v/>
      </c>
      <c r="CM32" s="62" t="str">
        <f t="shared" si="24"/>
        <v/>
      </c>
      <c r="CN32" s="62" t="str">
        <f t="shared" si="25"/>
        <v/>
      </c>
      <c r="CO32" s="63" t="str">
        <f t="shared" si="26"/>
        <v>NO</v>
      </c>
      <c r="CP32" s="63" t="str">
        <f t="shared" si="27"/>
        <v>NO</v>
      </c>
      <c r="CQ32" s="61" t="str">
        <f t="shared" si="31"/>
        <v>NO</v>
      </c>
      <c r="CR32" s="61" t="str">
        <f t="shared" si="32"/>
        <v>NO</v>
      </c>
      <c r="CS32" s="63" t="str">
        <f t="shared" si="33"/>
        <v>OK</v>
      </c>
      <c r="CT32" s="55" t="b">
        <f t="shared" si="34"/>
        <v>0</v>
      </c>
      <c r="CU32" s="55" t="b">
        <f t="shared" si="35"/>
        <v>0</v>
      </c>
      <c r="CV32" s="55" t="b">
        <f t="shared" si="36"/>
        <v>0</v>
      </c>
      <c r="CW32" s="55" t="b">
        <f t="shared" si="37"/>
        <v>0</v>
      </c>
      <c r="CX32" s="62" t="str">
        <f t="shared" si="38"/>
        <v>SEQUENCE INCORRECT</v>
      </c>
      <c r="CY32" s="64">
        <f>COUNTIF(B21:B31,T(B32))</f>
        <v>11</v>
      </c>
    </row>
    <row r="33" spans="1:103" s="23" customFormat="1" ht="18.95" customHeight="1" thickBot="1">
      <c r="A33" s="51"/>
      <c r="B33" s="157"/>
      <c r="C33" s="158"/>
      <c r="D33" s="157"/>
      <c r="E33" s="158"/>
      <c r="F33" s="157"/>
      <c r="G33" s="158"/>
      <c r="H33" s="157"/>
      <c r="I33" s="158"/>
      <c r="J33" s="157"/>
      <c r="K33" s="158"/>
      <c r="L33" s="151" t="str">
        <f>IF(AND(B33&lt;&gt;"", H33&lt;&gt;"", J33&lt;&gt;"",OR(H33&lt;=I17,H33="ABS"),OR(J33&lt;=K17,J33="ABS")),IF(AND(J33="ABS"),"ABS",IF(SUM(H33:J33)=0,"ZERO",SUM(H33,J33))),"")</f>
        <v/>
      </c>
      <c r="M33" s="151"/>
      <c r="N33" s="152" t="str">
        <f>IF(AND(A33&lt;&gt;"",B33&lt;&gt;"",D33&lt;&gt;"", F33&lt;&gt;"", H33&lt;&gt;"", J33&lt;&gt;"",S33="",R33="OK",V33="",OR(D33&lt;=E17,D33="ABS"),OR(F33&lt;=G17,F33="ABS"),OR(H33&lt;=I17,H33="ABS"),OR(J33&lt;=K17,J33="ABS")),IF(AND(OR(D33=0,D33="ABS"),OR(F33=0,F33="ABS"),OR(L33=0,L33="ABS"),D33="ABS",F33="ABS",L33="ABS"),"ABS",IF(AND(SUM(D33:F33)=0,OR(L33="ZERO",L33="ABS")),"ZERO",IF(L33="ABS",SUM(D33,F33),SUM(D33,F33,H33,J33)))),"")</f>
        <v/>
      </c>
      <c r="O33" s="153"/>
      <c r="P33" s="97" t="str">
        <f>IF(N33="","",IF(O17=250,LOOKUP(N33,{"ABS","ZERO",0,125,137,150,165,187,212},{"FAIL","FAIL","FAIL","C","C+","B","B+","A","A+"}),IF(O17=200,LOOKUP(N33,{"ABS","ZERO",0,100,110,120,132,150,170},{"FAIL","FAIL","FAIL","C","C+","B","B+","A","A+"}),IF(O17=150,LOOKUP(N33,{"ABS","ZERO",0,75,82,90,99,112,127},{"FAIL","FAIL","FAIL","C","C+","B","B+","A","A+"}),IF(O17=100,LOOKUP(N33,{"ABS","ZERO",0,50,55,60,66,75,85},{"FAIL","FAIL","FAIL","C","C+","B","B+","A","A+"}),IF(O17=50,LOOKUP(N33,{"ABS","ZERO",0,25,27,30,33,37,42},{"FAIL","FAIL","FAIL","C","C+","B","B+","A","A+"})))))))</f>
        <v/>
      </c>
      <c r="Q33" s="210"/>
      <c r="R33" s="66" t="str">
        <f t="shared" si="0"/>
        <v/>
      </c>
      <c r="S33" s="169" t="str">
        <f>IF(AND(A33&lt;&gt;"",B33&lt;&gt;""),IF(OR(D33&lt;&gt;"ABS"),IF(OR(AND(D33&lt;ROUNDDOWN((0.7*E17),0),D33&lt;&gt;0),D33&gt;E17,D33=""),"Attendance Marks incorrect",""),""),"")</f>
        <v/>
      </c>
      <c r="T33" s="304"/>
      <c r="U33" s="304"/>
      <c r="V33" s="148" t="str">
        <f>IF(OR(AND(OR(F33&lt;=G17, F33=0, F33="ABS"),OR(H33&lt;=I17, H33=0, H33="ABS"),OR(J33&lt;=K17, J33=0,J33="ABS"))),IF(OR(AND(A33="",B33="",D33="",F33="",H33="",J33=""),AND(A33&lt;&gt;"",B33&lt;&gt;"",D33&lt;&gt;"",F33&lt;&gt;"",H33&lt;&gt;"",J33&lt;&gt;"", AG33="OK")),"","Given Marks or Format is incorrect"),"Given Marks or Format is incorrect")</f>
        <v/>
      </c>
      <c r="W33" s="149"/>
      <c r="X33" s="150"/>
      <c r="Y33" s="109" t="b">
        <f>IF(AND(EXACT(LEFT(B33,3),LEFT(G10,3)),MID(B33,4,1)="-",ISNUMBER(INT(MID(B33,5,1))),ISNUMBER(INT(MID(B33,6,1))),MID(B33,5,2)&lt;&gt;"00",MID(B33,5,2)&lt;&gt;MID(G10,2,2),EXACT(MID(B33,7,4),RIGHT(G10,4)),ISNUMBER(INT(MID(B33,11,1))),ISNUMBER(INT(MID(B33,12,1))),MID(B33,11,2)&lt;&gt;"00",OR(ISNUMBER(INT(MID(B33,11,3))),MID(B33,13,1)=""),OR(AND(ISNUMBER(INT(MID(B33,11,3))),MID(B33,11,1)&lt;&gt;"0",MID(B33,14,1)=""),AND((ISNUMBER(INT(MID(B33,11,2)))),MID(B33,13,1)=""))),"oKK")</f>
        <v>0</v>
      </c>
      <c r="Z33" s="1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1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12" t="b">
        <f>IF(AND( EXACT(LEFT(B33,LEN(G8)), G8),ISNUMBER(INT(MID(B33,(LEN(G8)+1),1))),ISNUMBER(INT(MID(B33,(LEN(G8)+2),1))), MID(B33,(LEN(G8)+1),2)&lt;&gt;"00",OR(ISNUMBER(INT(MID(B33,(LEN(G8)+3),1))),MID(B33,(LEN(G8)+3),1)=""),  OR(AND(ISNUMBER(INT(MID(B33,(LEN(G8)+1),3))),MID(B33,(LEN(G8)+1),1)&lt;&gt;"0", MID(B33,(LEN(G8)+4),1)=""),AND((ISNUMBER(INT(MID(B33,(LEN(G8)+1),2)))),MID(B33,(LEN(G8)+3),1)=""))),"OK")</f>
        <v>0</v>
      </c>
      <c r="AC33" s="1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14" t="b">
        <f>IF(LEFT(B33,1)="K",IF(AND(EXACT(LEFT(B33,3),LEFT(G8,3)),MID(B33,4,1)="-",ISNUMBER(INT(MID(B33,5,1))),ISNUMBER(INT(MID(B33,6,1))),MID(B33,5,2)&lt;&gt;"00", MID(B33,5,2)&lt;&gt;MID(G8,2,2),EXACT(MID(B33,7,2), RIGHT(G8,2)),ISNUMBER(INT(MID(B33,9,1))),ISNUMBER(INT(MID(B33,10,1))),MID(B33,9,2)&lt;&gt;"00",OR(ISNUMBER(INT(MID(B33,9,3))),MID(B33,11,1)=""),OR(AND(ISNUMBER(INT(MID(B33,9,3))),MID(B33,9,1)&lt;&gt;"0",MID(B33,12,1)=""),AND((ISNUMBER(INT(MID(B33,9,2)))),MID(B33,11,1)=""))),"oKK"))</f>
        <v>0</v>
      </c>
      <c r="AE33" s="15"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23" t="b">
        <f t="shared" si="28"/>
        <v>0</v>
      </c>
      <c r="AG33" s="23" t="str">
        <f t="shared" si="1"/>
        <v>S# INCORRECT</v>
      </c>
      <c r="BO33" s="55" t="str">
        <f t="shared" si="2"/>
        <v/>
      </c>
      <c r="BP33" s="55" t="b">
        <f t="shared" si="3"/>
        <v>0</v>
      </c>
      <c r="BQ33" s="55" t="b">
        <f t="shared" si="4"/>
        <v>0</v>
      </c>
      <c r="BR33" s="55" t="b">
        <f t="shared" si="5"/>
        <v>0</v>
      </c>
      <c r="BS33" s="55" t="str">
        <f t="shared" si="6"/>
        <v/>
      </c>
      <c r="BT33" s="55" t="str">
        <f t="shared" si="7"/>
        <v/>
      </c>
      <c r="BU33" s="55" t="str">
        <f t="shared" si="8"/>
        <v/>
      </c>
      <c r="BV33" s="55" t="str">
        <f t="shared" si="9"/>
        <v/>
      </c>
      <c r="BW33" s="60" t="str">
        <f t="shared" si="10"/>
        <v/>
      </c>
      <c r="BX33" s="61" t="str">
        <f t="shared" si="29"/>
        <v>INCORRECT</v>
      </c>
      <c r="BY33" s="55" t="b">
        <f t="shared" si="30"/>
        <v>0</v>
      </c>
      <c r="BZ33" s="62" t="str">
        <f t="shared" si="11"/>
        <v/>
      </c>
      <c r="CA33" s="55" t="b">
        <f t="shared" si="12"/>
        <v>0</v>
      </c>
      <c r="CB33" s="55" t="b">
        <f t="shared" si="13"/>
        <v>0</v>
      </c>
      <c r="CC33" s="55" t="b">
        <f t="shared" si="14"/>
        <v>0</v>
      </c>
      <c r="CD33" s="55" t="b">
        <f t="shared" si="15"/>
        <v>0</v>
      </c>
      <c r="CE33" s="55" t="b">
        <f t="shared" si="16"/>
        <v>0</v>
      </c>
      <c r="CF33" s="55" t="b">
        <f t="shared" si="17"/>
        <v>0</v>
      </c>
      <c r="CG33" s="55" t="str">
        <f t="shared" si="18"/>
        <v/>
      </c>
      <c r="CH33" s="55" t="str">
        <f t="shared" si="19"/>
        <v/>
      </c>
      <c r="CI33" s="55" t="str">
        <f t="shared" si="20"/>
        <v/>
      </c>
      <c r="CJ33" s="55" t="str">
        <f t="shared" si="21"/>
        <v/>
      </c>
      <c r="CK33" s="55" t="str">
        <f t="shared" si="22"/>
        <v/>
      </c>
      <c r="CL33" s="55" t="str">
        <f t="shared" si="23"/>
        <v/>
      </c>
      <c r="CM33" s="62" t="str">
        <f t="shared" si="24"/>
        <v/>
      </c>
      <c r="CN33" s="62" t="str">
        <f t="shared" si="25"/>
        <v/>
      </c>
      <c r="CO33" s="63" t="str">
        <f t="shared" si="26"/>
        <v>NO</v>
      </c>
      <c r="CP33" s="63" t="str">
        <f t="shared" si="27"/>
        <v>NO</v>
      </c>
      <c r="CQ33" s="61" t="str">
        <f t="shared" si="31"/>
        <v>NO</v>
      </c>
      <c r="CR33" s="61" t="str">
        <f t="shared" si="32"/>
        <v>NO</v>
      </c>
      <c r="CS33" s="63" t="str">
        <f t="shared" si="33"/>
        <v>OK</v>
      </c>
      <c r="CT33" s="55" t="b">
        <f t="shared" si="34"/>
        <v>0</v>
      </c>
      <c r="CU33" s="55" t="b">
        <f t="shared" si="35"/>
        <v>0</v>
      </c>
      <c r="CV33" s="55" t="b">
        <f t="shared" si="36"/>
        <v>0</v>
      </c>
      <c r="CW33" s="55" t="b">
        <f t="shared" si="37"/>
        <v>0</v>
      </c>
      <c r="CX33" s="62" t="str">
        <f t="shared" si="38"/>
        <v>SEQUENCE INCORRECT</v>
      </c>
      <c r="CY33" s="64">
        <f>COUNTIF(B21:B32,T(B33))</f>
        <v>12</v>
      </c>
    </row>
    <row r="34" spans="1:103" s="23" customFormat="1" ht="18.95" customHeight="1" thickBot="1">
      <c r="A34" s="51"/>
      <c r="B34" s="157"/>
      <c r="C34" s="158"/>
      <c r="D34" s="157"/>
      <c r="E34" s="158"/>
      <c r="F34" s="157"/>
      <c r="G34" s="158"/>
      <c r="H34" s="157"/>
      <c r="I34" s="158"/>
      <c r="J34" s="157"/>
      <c r="K34" s="158"/>
      <c r="L34" s="151" t="str">
        <f>IF(AND(B34&lt;&gt;"", H34&lt;&gt;"", J34&lt;&gt;"",OR(H34&lt;=I17,H34="ABS"),OR(J34&lt;=K17,J34="ABS")),IF(AND(J34="ABS"),"ABS",IF(SUM(H34:J34)=0,"ZERO",SUM(H34,J34))),"")</f>
        <v/>
      </c>
      <c r="M34" s="151"/>
      <c r="N34" s="152" t="str">
        <f>IF(AND(A34&lt;&gt;"",B34&lt;&gt;"",D34&lt;&gt;"", F34&lt;&gt;"", H34&lt;&gt;"", J34&lt;&gt;"",S34="",R34="OK",V34="",OR(D34&lt;=E17,D34="ABS"),OR(F34&lt;=G17,F34="ABS"),OR(H34&lt;=I17,H34="ABS"),OR(J34&lt;=K17,J34="ABS")),IF(AND(OR(D34=0,D34="ABS"),OR(F34=0,F34="ABS"),OR(L34=0,L34="ABS"),D34="ABS",F34="ABS",L34="ABS"),"ABS",IF(AND(SUM(D34:F34)=0,OR(L34="ZERO",L34="ABS")),"ZERO",IF(L34="ABS",SUM(D34,F34),SUM(D34,F34,H34,J34)))),"")</f>
        <v/>
      </c>
      <c r="O34" s="153"/>
      <c r="P34" s="97" t="str">
        <f>IF(N34="","",IF(O17=250,LOOKUP(N34,{"ABS","ZERO",0,125,137,150,165,187,212},{"FAIL","FAIL","FAIL","C","C+","B","B+","A","A+"}),IF(O17=200,LOOKUP(N34,{"ABS","ZERO",0,100,110,120,132,150,170},{"FAIL","FAIL","FAIL","C","C+","B","B+","A","A+"}),IF(O17=150,LOOKUP(N34,{"ABS","ZERO",0,75,82,90,99,112,127},{"FAIL","FAIL","FAIL","C","C+","B","B+","A","A+"}),IF(O17=100,LOOKUP(N34,{"ABS","ZERO",0,50,55,60,66,75,85},{"FAIL","FAIL","FAIL","C","C+","B","B+","A","A+"}),IF(O17=50,LOOKUP(N34,{"ABS","ZERO",0,25,27,30,33,37,42},{"FAIL","FAIL","FAIL","C","C+","B","B+","A","A+"})))))))</f>
        <v/>
      </c>
      <c r="Q34" s="210"/>
      <c r="R34" s="66" t="str">
        <f t="shared" si="0"/>
        <v/>
      </c>
      <c r="S34" s="169" t="str">
        <f>IF(AND(A34&lt;&gt;"",B34&lt;&gt;""),IF(OR(D34&lt;&gt;"ABS"),IF(OR(AND(D34&lt;ROUNDDOWN((0.7*E17),0),D34&lt;&gt;0),D34&gt;E17,D34=""),"Attendance Marks incorrect",""),""),"")</f>
        <v/>
      </c>
      <c r="T34" s="304"/>
      <c r="U34" s="304"/>
      <c r="V34" s="148" t="str">
        <f>IF(OR(AND(OR(F34&lt;=G17, F34=0, F34="ABS"),OR(H34&lt;=I17, H34=0, H34="ABS"),OR(J34&lt;=K17, J34=0,J34="ABS"))),IF(OR(AND(A34="",B34="",D34="",F34="",H34="",J34=""),AND(A34&lt;&gt;"",B34&lt;&gt;"",D34&lt;&gt;"",F34&lt;&gt;"",H34&lt;&gt;"",J34&lt;&gt;"", AG34="OK")),"","Given Marks or Format is incorrect"),"Given Marks or Format is incorrect")</f>
        <v/>
      </c>
      <c r="W34" s="149"/>
      <c r="X34" s="150"/>
      <c r="Y34" s="109" t="b">
        <f>IF(AND(EXACT(LEFT(B34,3),LEFT(G10,3)),MID(B34,4,1)="-",ISNUMBER(INT(MID(B34,5,1))),ISNUMBER(INT(MID(B34,6,1))),MID(B34,5,2)&lt;&gt;"00",MID(B34,5,2)&lt;&gt;MID(G10,2,2),EXACT(MID(B34,7,4),RIGHT(G10,4)),ISNUMBER(INT(MID(B34,11,1))),ISNUMBER(INT(MID(B34,12,1))),MID(B34,11,2)&lt;&gt;"00",OR(ISNUMBER(INT(MID(B34,11,3))),MID(B34,13,1)=""),OR(AND(ISNUMBER(INT(MID(B34,11,3))),MID(B34,11,1)&lt;&gt;"0",MID(B34,14,1)=""),AND((ISNUMBER(INT(MID(B34,11,2)))),MID(B34,13,1)=""))),"oKK")</f>
        <v>0</v>
      </c>
      <c r="Z34" s="1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1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12" t="b">
        <f>IF(AND( EXACT(LEFT(B34,LEN(G8)), G8),ISNUMBER(INT(MID(B34,(LEN(G8)+1),1))),ISNUMBER(INT(MID(B34,(LEN(G8)+2),1))), MID(B34,(LEN(G8)+1),2)&lt;&gt;"00",OR(ISNUMBER(INT(MID(B34,(LEN(G8)+3),1))),MID(B34,(LEN(G8)+3),1)=""),  OR(AND(ISNUMBER(INT(MID(B34,(LEN(G8)+1),3))),MID(B34,(LEN(G8)+1),1)&lt;&gt;"0", MID(B34,(LEN(G8)+4),1)=""),AND((ISNUMBER(INT(MID(B34,(LEN(G8)+1),2)))),MID(B34,(LEN(G8)+3),1)=""))),"OK")</f>
        <v>0</v>
      </c>
      <c r="AC34" s="1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14" t="b">
        <f>IF(LEFT(B34,1)="K",IF(AND(EXACT(LEFT(B34,3),LEFT(G8,3)),MID(B34,4,1)="-",ISNUMBER(INT(MID(B34,5,1))),ISNUMBER(INT(MID(B34,6,1))),MID(B34,5,2)&lt;&gt;"00", MID(B34,5,2)&lt;&gt;MID(G8,2,2),EXACT(MID(B34,7,2), RIGHT(G8,2)),ISNUMBER(INT(MID(B34,9,1))),ISNUMBER(INT(MID(B34,10,1))),MID(B34,9,2)&lt;&gt;"00",OR(ISNUMBER(INT(MID(B34,9,3))),MID(B34,11,1)=""),OR(AND(ISNUMBER(INT(MID(B34,9,3))),MID(B34,9,1)&lt;&gt;"0",MID(B34,12,1)=""),AND((ISNUMBER(INT(MID(B34,9,2)))),MID(B34,11,1)=""))),"oKK"))</f>
        <v>0</v>
      </c>
      <c r="AE34" s="15"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23" t="b">
        <f t="shared" si="28"/>
        <v>0</v>
      </c>
      <c r="AG34" s="23" t="str">
        <f t="shared" si="1"/>
        <v>S# INCORRECT</v>
      </c>
      <c r="BO34" s="55" t="str">
        <f t="shared" si="2"/>
        <v/>
      </c>
      <c r="BP34" s="55" t="b">
        <f t="shared" si="3"/>
        <v>0</v>
      </c>
      <c r="BQ34" s="55" t="b">
        <f t="shared" si="4"/>
        <v>0</v>
      </c>
      <c r="BR34" s="55" t="b">
        <f t="shared" si="5"/>
        <v>0</v>
      </c>
      <c r="BS34" s="55" t="str">
        <f t="shared" si="6"/>
        <v/>
      </c>
      <c r="BT34" s="55" t="str">
        <f t="shared" si="7"/>
        <v/>
      </c>
      <c r="BU34" s="55" t="str">
        <f t="shared" si="8"/>
        <v/>
      </c>
      <c r="BV34" s="55" t="str">
        <f t="shared" si="9"/>
        <v/>
      </c>
      <c r="BW34" s="60" t="str">
        <f t="shared" si="10"/>
        <v/>
      </c>
      <c r="BX34" s="61" t="str">
        <f t="shared" si="29"/>
        <v>INCORRECT</v>
      </c>
      <c r="BY34" s="55" t="b">
        <f t="shared" si="30"/>
        <v>0</v>
      </c>
      <c r="BZ34" s="62" t="str">
        <f t="shared" si="11"/>
        <v/>
      </c>
      <c r="CA34" s="55" t="b">
        <f t="shared" si="12"/>
        <v>0</v>
      </c>
      <c r="CB34" s="55" t="b">
        <f t="shared" si="13"/>
        <v>0</v>
      </c>
      <c r="CC34" s="55" t="b">
        <f t="shared" si="14"/>
        <v>0</v>
      </c>
      <c r="CD34" s="55" t="b">
        <f t="shared" si="15"/>
        <v>0</v>
      </c>
      <c r="CE34" s="55" t="b">
        <f t="shared" si="16"/>
        <v>0</v>
      </c>
      <c r="CF34" s="55" t="b">
        <f t="shared" si="17"/>
        <v>0</v>
      </c>
      <c r="CG34" s="55" t="str">
        <f t="shared" si="18"/>
        <v/>
      </c>
      <c r="CH34" s="55" t="str">
        <f t="shared" si="19"/>
        <v/>
      </c>
      <c r="CI34" s="55" t="str">
        <f t="shared" si="20"/>
        <v/>
      </c>
      <c r="CJ34" s="55" t="str">
        <f t="shared" si="21"/>
        <v/>
      </c>
      <c r="CK34" s="55" t="str">
        <f t="shared" si="22"/>
        <v/>
      </c>
      <c r="CL34" s="55" t="str">
        <f t="shared" si="23"/>
        <v/>
      </c>
      <c r="CM34" s="62" t="str">
        <f t="shared" si="24"/>
        <v/>
      </c>
      <c r="CN34" s="62" t="str">
        <f t="shared" si="25"/>
        <v/>
      </c>
      <c r="CO34" s="63" t="str">
        <f t="shared" si="26"/>
        <v>NO</v>
      </c>
      <c r="CP34" s="63" t="str">
        <f t="shared" si="27"/>
        <v>NO</v>
      </c>
      <c r="CQ34" s="61" t="str">
        <f t="shared" si="31"/>
        <v>NO</v>
      </c>
      <c r="CR34" s="61" t="str">
        <f t="shared" si="32"/>
        <v>NO</v>
      </c>
      <c r="CS34" s="63" t="str">
        <f t="shared" si="33"/>
        <v>OK</v>
      </c>
      <c r="CT34" s="55" t="b">
        <f t="shared" si="34"/>
        <v>0</v>
      </c>
      <c r="CU34" s="55" t="b">
        <f t="shared" si="35"/>
        <v>0</v>
      </c>
      <c r="CV34" s="55" t="b">
        <f t="shared" si="36"/>
        <v>0</v>
      </c>
      <c r="CW34" s="55" t="b">
        <f t="shared" si="37"/>
        <v>0</v>
      </c>
      <c r="CX34" s="62" t="str">
        <f t="shared" si="38"/>
        <v>SEQUENCE INCORRECT</v>
      </c>
      <c r="CY34" s="64">
        <f>COUNTIF(B21:B33,T(B34))</f>
        <v>13</v>
      </c>
    </row>
    <row r="35" spans="1:103" s="23" customFormat="1" ht="18.95" customHeight="1" thickBot="1">
      <c r="A35" s="51"/>
      <c r="B35" s="157"/>
      <c r="C35" s="158"/>
      <c r="D35" s="157"/>
      <c r="E35" s="158"/>
      <c r="F35" s="157"/>
      <c r="G35" s="158"/>
      <c r="H35" s="157"/>
      <c r="I35" s="158"/>
      <c r="J35" s="157"/>
      <c r="K35" s="158"/>
      <c r="L35" s="151" t="str">
        <f>IF(AND(B35&lt;&gt;"", H35&lt;&gt;"", J35&lt;&gt;"",OR(H35&lt;=I17,H35="ABS"),OR(J35&lt;=K17,J35="ABS")),IF(AND(J35="ABS"),"ABS",IF(SUM(H35:J35)=0,"ZERO",SUM(H35,J35))),"")</f>
        <v/>
      </c>
      <c r="M35" s="151"/>
      <c r="N35" s="152" t="str">
        <f>IF(AND(A35&lt;&gt;"",B35&lt;&gt;"",D35&lt;&gt;"", F35&lt;&gt;"", H35&lt;&gt;"", J35&lt;&gt;"",S35="",R35="OK",V35="",OR(D35&lt;=E17,D35="ABS"),OR(F35&lt;=G17,F35="ABS"),OR(H35&lt;=I17,H35="ABS"),OR(J35&lt;=K17,J35="ABS")),IF(AND(OR(D35=0,D35="ABS"),OR(F35=0,F35="ABS"),OR(L35=0,L35="ABS"),D35="ABS",F35="ABS",L35="ABS"),"ABS",IF(AND(SUM(D35:F35)=0,OR(L35="ZERO",L35="ABS")),"ZERO",IF(L35="ABS",SUM(D35,F35),SUM(D35,F35,H35,J35)))),"")</f>
        <v/>
      </c>
      <c r="O35" s="153"/>
      <c r="P35" s="97" t="str">
        <f>IF(N35="","",IF(O17=250,LOOKUP(N35,{"ABS","ZERO",0,125,137,150,165,187,212},{"FAIL","FAIL","FAIL","C","C+","B","B+","A","A+"}),IF(O17=200,LOOKUP(N35,{"ABS","ZERO",0,100,110,120,132,150,170},{"FAIL","FAIL","FAIL","C","C+","B","B+","A","A+"}),IF(O17=150,LOOKUP(N35,{"ABS","ZERO",0,75,82,90,99,112,127},{"FAIL","FAIL","FAIL","C","C+","B","B+","A","A+"}),IF(O17=100,LOOKUP(N35,{"ABS","ZERO",0,50,55,60,66,75,85},{"FAIL","FAIL","FAIL","C","C+","B","B+","A","A+"}),IF(O17=50,LOOKUP(N35,{"ABS","ZERO",0,25,27,30,33,37,42},{"FAIL","FAIL","FAIL","C","C+","B","B+","A","A+"})))))))</f>
        <v/>
      </c>
      <c r="Q35" s="210"/>
      <c r="R35" s="66" t="str">
        <f t="shared" si="0"/>
        <v/>
      </c>
      <c r="S35" s="169" t="str">
        <f>IF(AND(A35&lt;&gt;"",B35&lt;&gt;""),IF(OR(D35&lt;&gt;"ABS"),IF(OR(AND(D35&lt;ROUNDDOWN((0.7*E17),0),D35&lt;&gt;0),D35&gt;E17,D35=""),"Attendance Marks incorrect",""),""),"")</f>
        <v/>
      </c>
      <c r="T35" s="304"/>
      <c r="U35" s="304"/>
      <c r="V35" s="148" t="str">
        <f>IF(OR(AND(OR(F35&lt;=G17, F35=0, F35="ABS"),OR(H35&lt;=I17, H35=0, H35="ABS"),OR(J35&lt;=K17, J35=0,J35="ABS"))),IF(OR(AND(A35="",B35="",D35="",F35="",H35="",J35=""),AND(A35&lt;&gt;"",B35&lt;&gt;"",D35&lt;&gt;"",F35&lt;&gt;"",H35&lt;&gt;"",J35&lt;&gt;"", AG35="OK")),"","Given Marks or Format is incorrect"),"Given Marks or Format is incorrect")</f>
        <v/>
      </c>
      <c r="W35" s="149"/>
      <c r="X35" s="150"/>
      <c r="Y35" s="109" t="b">
        <f>IF(AND(EXACT(LEFT(B35,3),LEFT(G10,3)),MID(B35,4,1)="-",ISNUMBER(INT(MID(B35,5,1))),ISNUMBER(INT(MID(B35,6,1))),MID(B35,5,2)&lt;&gt;"00",MID(B35,5,2)&lt;&gt;MID(G10,2,2),EXACT(MID(B35,7,4),RIGHT(G10,4)),ISNUMBER(INT(MID(B35,11,1))),ISNUMBER(INT(MID(B35,12,1))),MID(B35,11,2)&lt;&gt;"00",OR(ISNUMBER(INT(MID(B35,11,3))),MID(B35,13,1)=""),OR(AND(ISNUMBER(INT(MID(B35,11,3))),MID(B35,11,1)&lt;&gt;"0",MID(B35,14,1)=""),AND((ISNUMBER(INT(MID(B35,11,2)))),MID(B35,13,1)=""))),"oKK")</f>
        <v>0</v>
      </c>
      <c r="Z35" s="1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1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12" t="b">
        <f>IF(AND( EXACT(LEFT(B35,LEN(G8)), G8),ISNUMBER(INT(MID(B35,(LEN(G8)+1),1))),ISNUMBER(INT(MID(B35,(LEN(G8)+2),1))), MID(B35,(LEN(G8)+1),2)&lt;&gt;"00",OR(ISNUMBER(INT(MID(B35,(LEN(G8)+3),1))),MID(B35,(LEN(G8)+3),1)=""),  OR(AND(ISNUMBER(INT(MID(B35,(LEN(G8)+1),3))),MID(B35,(LEN(G8)+1),1)&lt;&gt;"0", MID(B35,(LEN(G8)+4),1)=""),AND((ISNUMBER(INT(MID(B35,(LEN(G8)+1),2)))),MID(B35,(LEN(G8)+3),1)=""))),"OK")</f>
        <v>0</v>
      </c>
      <c r="AC35" s="1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14" t="b">
        <f>IF(LEFT(B35,1)="K",IF(AND(EXACT(LEFT(B35,3),LEFT(G8,3)),MID(B35,4,1)="-",ISNUMBER(INT(MID(B35,5,1))),ISNUMBER(INT(MID(B35,6,1))),MID(B35,5,2)&lt;&gt;"00", MID(B35,5,2)&lt;&gt;MID(G8,2,2),EXACT(MID(B35,7,2), RIGHT(G8,2)),ISNUMBER(INT(MID(B35,9,1))),ISNUMBER(INT(MID(B35,10,1))),MID(B35,9,2)&lt;&gt;"00",OR(ISNUMBER(INT(MID(B35,9,3))),MID(B35,11,1)=""),OR(AND(ISNUMBER(INT(MID(B35,9,3))),MID(B35,9,1)&lt;&gt;"0",MID(B35,12,1)=""),AND((ISNUMBER(INT(MID(B35,9,2)))),MID(B35,11,1)=""))),"oKK"))</f>
        <v>0</v>
      </c>
      <c r="AE35" s="15"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23" t="b">
        <f t="shared" si="28"/>
        <v>0</v>
      </c>
      <c r="AG35" s="23" t="str">
        <f t="shared" si="1"/>
        <v>S# INCORRECT</v>
      </c>
      <c r="BO35" s="55" t="str">
        <f t="shared" si="2"/>
        <v/>
      </c>
      <c r="BP35" s="55" t="b">
        <f t="shared" si="3"/>
        <v>0</v>
      </c>
      <c r="BQ35" s="55" t="b">
        <f t="shared" si="4"/>
        <v>0</v>
      </c>
      <c r="BR35" s="55" t="b">
        <f t="shared" si="5"/>
        <v>0</v>
      </c>
      <c r="BS35" s="55" t="str">
        <f t="shared" si="6"/>
        <v/>
      </c>
      <c r="BT35" s="55" t="str">
        <f t="shared" si="7"/>
        <v/>
      </c>
      <c r="BU35" s="55" t="str">
        <f t="shared" si="8"/>
        <v/>
      </c>
      <c r="BV35" s="55" t="str">
        <f t="shared" si="9"/>
        <v/>
      </c>
      <c r="BW35" s="60" t="str">
        <f t="shared" si="10"/>
        <v/>
      </c>
      <c r="BX35" s="61" t="str">
        <f t="shared" si="29"/>
        <v>INCORRECT</v>
      </c>
      <c r="BY35" s="55" t="b">
        <f t="shared" si="30"/>
        <v>0</v>
      </c>
      <c r="BZ35" s="62" t="str">
        <f t="shared" si="11"/>
        <v/>
      </c>
      <c r="CA35" s="55" t="b">
        <f t="shared" si="12"/>
        <v>0</v>
      </c>
      <c r="CB35" s="55" t="b">
        <f t="shared" si="13"/>
        <v>0</v>
      </c>
      <c r="CC35" s="55" t="b">
        <f t="shared" si="14"/>
        <v>0</v>
      </c>
      <c r="CD35" s="55" t="b">
        <f t="shared" si="15"/>
        <v>0</v>
      </c>
      <c r="CE35" s="55" t="b">
        <f t="shared" si="16"/>
        <v>0</v>
      </c>
      <c r="CF35" s="55" t="b">
        <f t="shared" si="17"/>
        <v>0</v>
      </c>
      <c r="CG35" s="55" t="str">
        <f t="shared" si="18"/>
        <v/>
      </c>
      <c r="CH35" s="55" t="str">
        <f t="shared" si="19"/>
        <v/>
      </c>
      <c r="CI35" s="55" t="str">
        <f t="shared" si="20"/>
        <v/>
      </c>
      <c r="CJ35" s="55" t="str">
        <f t="shared" si="21"/>
        <v/>
      </c>
      <c r="CK35" s="55" t="str">
        <f t="shared" si="22"/>
        <v/>
      </c>
      <c r="CL35" s="55" t="str">
        <f t="shared" si="23"/>
        <v/>
      </c>
      <c r="CM35" s="62" t="str">
        <f t="shared" si="24"/>
        <v/>
      </c>
      <c r="CN35" s="62" t="str">
        <f t="shared" si="25"/>
        <v/>
      </c>
      <c r="CO35" s="63" t="str">
        <f t="shared" si="26"/>
        <v>NO</v>
      </c>
      <c r="CP35" s="63" t="str">
        <f t="shared" si="27"/>
        <v>NO</v>
      </c>
      <c r="CQ35" s="61" t="str">
        <f t="shared" si="31"/>
        <v>NO</v>
      </c>
      <c r="CR35" s="61" t="str">
        <f t="shared" si="32"/>
        <v>NO</v>
      </c>
      <c r="CS35" s="63" t="str">
        <f t="shared" si="33"/>
        <v>OK</v>
      </c>
      <c r="CT35" s="55" t="b">
        <f t="shared" si="34"/>
        <v>0</v>
      </c>
      <c r="CU35" s="55" t="b">
        <f t="shared" si="35"/>
        <v>0</v>
      </c>
      <c r="CV35" s="55" t="b">
        <f t="shared" si="36"/>
        <v>0</v>
      </c>
      <c r="CW35" s="55" t="b">
        <f t="shared" si="37"/>
        <v>0</v>
      </c>
      <c r="CX35" s="62" t="str">
        <f t="shared" si="38"/>
        <v>SEQUENCE INCORRECT</v>
      </c>
      <c r="CY35" s="64">
        <f>COUNTIF(B21:B34,T(B35))</f>
        <v>14</v>
      </c>
    </row>
    <row r="36" spans="1:103" s="23" customFormat="1" ht="18.95" customHeight="1" thickBot="1">
      <c r="A36" s="51"/>
      <c r="B36" s="157"/>
      <c r="C36" s="158"/>
      <c r="D36" s="157"/>
      <c r="E36" s="158"/>
      <c r="F36" s="157"/>
      <c r="G36" s="158"/>
      <c r="H36" s="157"/>
      <c r="I36" s="158"/>
      <c r="J36" s="157"/>
      <c r="K36" s="158"/>
      <c r="L36" s="151" t="str">
        <f>IF(AND(B36&lt;&gt;"", H36&lt;&gt;"", J36&lt;&gt;"",OR(H36&lt;=I17,H36="ABS"),OR(J36&lt;=K17,J36="ABS")),IF(AND(J36="ABS"),"ABS",IF(SUM(H36:J36)=0,"ZERO",SUM(H36,J36))),"")</f>
        <v/>
      </c>
      <c r="M36" s="151"/>
      <c r="N36" s="152" t="str">
        <f>IF(AND(A36&lt;&gt;"",B36&lt;&gt;"",D36&lt;&gt;"", F36&lt;&gt;"", H36&lt;&gt;"", J36&lt;&gt;"",S36="",R36="OK",V36="",OR(D36&lt;=E17,D36="ABS"),OR(F36&lt;=G17,F36="ABS"),OR(H36&lt;=I17,H36="ABS"),OR(J36&lt;=K17,J36="ABS")),IF(AND(OR(D36=0,D36="ABS"),OR(F36=0,F36="ABS"),OR(L36=0,L36="ABS"),D36="ABS",F36="ABS",L36="ABS"),"ABS",IF(AND(SUM(D36:F36)=0,OR(L36="ZERO",L36="ABS")),"ZERO",IF(L36="ABS",SUM(D36,F36),SUM(D36,F36,H36,J36)))),"")</f>
        <v/>
      </c>
      <c r="O36" s="153"/>
      <c r="P36" s="97" t="str">
        <f>IF(N36="","",IF(O17=250,LOOKUP(N36,{"ABS","ZERO",0,125,137,150,165,187,212},{"FAIL","FAIL","FAIL","C","C+","B","B+","A","A+"}),IF(O17=200,LOOKUP(N36,{"ABS","ZERO",0,100,110,120,132,150,170},{"FAIL","FAIL","FAIL","C","C+","B","B+","A","A+"}),IF(O17=150,LOOKUP(N36,{"ABS","ZERO",0,75,82,90,99,112,127},{"FAIL","FAIL","FAIL","C","C+","B","B+","A","A+"}),IF(O17=100,LOOKUP(N36,{"ABS","ZERO",0,50,55,60,66,75,85},{"FAIL","FAIL","FAIL","C","C+","B","B+","A","A+"}),IF(O17=50,LOOKUP(N36,{"ABS","ZERO",0,25,27,30,33,37,42},{"FAIL","FAIL","FAIL","C","C+","B","B+","A","A+"})))))))</f>
        <v/>
      </c>
      <c r="Q36" s="210"/>
      <c r="R36" s="66" t="str">
        <f t="shared" si="0"/>
        <v/>
      </c>
      <c r="S36" s="169" t="str">
        <f>IF(AND(A36&lt;&gt;"",B36&lt;&gt;""),IF(OR(D36&lt;&gt;"ABS"),IF(OR(AND(D36&lt;ROUNDDOWN((0.7*E17),0),D36&lt;&gt;0),D36&gt;E17,D36=""),"Attendance Marks incorrect",""),""),"")</f>
        <v/>
      </c>
      <c r="T36" s="304"/>
      <c r="U36" s="304"/>
      <c r="V36" s="148" t="str">
        <f>IF(OR(AND(OR(F36&lt;=G17, F36=0, F36="ABS"),OR(H36&lt;=I17, H36=0, H36="ABS"),OR(J36&lt;=K17, J36=0,J36="ABS"))),IF(OR(AND(A36="",B36="",D36="",F36="",H36="",J36=""),AND(A36&lt;&gt;"",B36&lt;&gt;"",D36&lt;&gt;"",F36&lt;&gt;"",H36&lt;&gt;"",J36&lt;&gt;"", AG36="OK")),"","Given Marks or Format is incorrect"),"Given Marks or Format is incorrect")</f>
        <v/>
      </c>
      <c r="W36" s="149"/>
      <c r="X36" s="150"/>
      <c r="Y36" s="109" t="b">
        <f>IF(AND(EXACT(LEFT(B36,3),LEFT(G10,3)),MID(B36,4,1)="-",ISNUMBER(INT(MID(B36,5,1))),ISNUMBER(INT(MID(B36,6,1))),MID(B36,5,2)&lt;&gt;"00",MID(B36,5,2)&lt;&gt;MID(G10,2,2),EXACT(MID(B36,7,4),RIGHT(G10,4)),ISNUMBER(INT(MID(B36,11,1))),ISNUMBER(INT(MID(B36,12,1))),MID(B36,11,2)&lt;&gt;"00",OR(ISNUMBER(INT(MID(B36,11,3))),MID(B36,13,1)=""),OR(AND(ISNUMBER(INT(MID(B36,11,3))),MID(B36,11,1)&lt;&gt;"0",MID(B36,14,1)=""),AND((ISNUMBER(INT(MID(B36,11,2)))),MID(B36,13,1)=""))),"oKK")</f>
        <v>0</v>
      </c>
      <c r="Z36" s="1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1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12" t="b">
        <f>IF(AND( EXACT(LEFT(B36,LEN(G8)), G8),ISNUMBER(INT(MID(B36,(LEN(G8)+1),1))),ISNUMBER(INT(MID(B36,(LEN(G8)+2),1))), MID(B36,(LEN(G8)+1),2)&lt;&gt;"00",OR(ISNUMBER(INT(MID(B36,(LEN(G8)+3),1))),MID(B36,(LEN(G8)+3),1)=""),  OR(AND(ISNUMBER(INT(MID(B36,(LEN(G8)+1),3))),MID(B36,(LEN(G8)+1),1)&lt;&gt;"0", MID(B36,(LEN(G8)+4),1)=""),AND((ISNUMBER(INT(MID(B36,(LEN(G8)+1),2)))),MID(B36,(LEN(G8)+3),1)=""))),"OK")</f>
        <v>0</v>
      </c>
      <c r="AC36" s="1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14" t="b">
        <f>IF(LEFT(B36,1)="K",IF(AND(EXACT(LEFT(B36,3),LEFT(G8,3)),MID(B36,4,1)="-",ISNUMBER(INT(MID(B36,5,1))),ISNUMBER(INT(MID(B36,6,1))),MID(B36,5,2)&lt;&gt;"00", MID(B36,5,2)&lt;&gt;MID(G8,2,2),EXACT(MID(B36,7,2), RIGHT(G8,2)),ISNUMBER(INT(MID(B36,9,1))),ISNUMBER(INT(MID(B36,10,1))),MID(B36,9,2)&lt;&gt;"00",OR(ISNUMBER(INT(MID(B36,9,3))),MID(B36,11,1)=""),OR(AND(ISNUMBER(INT(MID(B36,9,3))),MID(B36,9,1)&lt;&gt;"0",MID(B36,12,1)=""),AND((ISNUMBER(INT(MID(B36,9,2)))),MID(B36,11,1)=""))),"oKK"))</f>
        <v>0</v>
      </c>
      <c r="AE36" s="15"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23" t="b">
        <f t="shared" si="28"/>
        <v>0</v>
      </c>
      <c r="AG36" s="23" t="str">
        <f t="shared" si="1"/>
        <v>S# INCORRECT</v>
      </c>
      <c r="BO36" s="55" t="str">
        <f t="shared" si="2"/>
        <v/>
      </c>
      <c r="BP36" s="55" t="b">
        <f t="shared" si="3"/>
        <v>0</v>
      </c>
      <c r="BQ36" s="55" t="b">
        <f t="shared" si="4"/>
        <v>0</v>
      </c>
      <c r="BR36" s="55" t="b">
        <f t="shared" si="5"/>
        <v>0</v>
      </c>
      <c r="BS36" s="55" t="str">
        <f t="shared" si="6"/>
        <v/>
      </c>
      <c r="BT36" s="55" t="str">
        <f t="shared" si="7"/>
        <v/>
      </c>
      <c r="BU36" s="55" t="str">
        <f t="shared" si="8"/>
        <v/>
      </c>
      <c r="BV36" s="55" t="str">
        <f t="shared" si="9"/>
        <v/>
      </c>
      <c r="BW36" s="60" t="str">
        <f t="shared" si="10"/>
        <v/>
      </c>
      <c r="BX36" s="61" t="str">
        <f t="shared" si="29"/>
        <v>INCORRECT</v>
      </c>
      <c r="BY36" s="55" t="b">
        <f t="shared" si="30"/>
        <v>0</v>
      </c>
      <c r="BZ36" s="62" t="str">
        <f t="shared" si="11"/>
        <v/>
      </c>
      <c r="CA36" s="55" t="b">
        <f t="shared" si="12"/>
        <v>0</v>
      </c>
      <c r="CB36" s="55" t="b">
        <f t="shared" si="13"/>
        <v>0</v>
      </c>
      <c r="CC36" s="55" t="b">
        <f t="shared" si="14"/>
        <v>0</v>
      </c>
      <c r="CD36" s="55" t="b">
        <f t="shared" si="15"/>
        <v>0</v>
      </c>
      <c r="CE36" s="55" t="b">
        <f t="shared" si="16"/>
        <v>0</v>
      </c>
      <c r="CF36" s="55" t="b">
        <f t="shared" si="17"/>
        <v>0</v>
      </c>
      <c r="CG36" s="55" t="str">
        <f t="shared" si="18"/>
        <v/>
      </c>
      <c r="CH36" s="55" t="str">
        <f t="shared" si="19"/>
        <v/>
      </c>
      <c r="CI36" s="55" t="str">
        <f t="shared" si="20"/>
        <v/>
      </c>
      <c r="CJ36" s="55" t="str">
        <f t="shared" si="21"/>
        <v/>
      </c>
      <c r="CK36" s="55" t="str">
        <f t="shared" si="22"/>
        <v/>
      </c>
      <c r="CL36" s="55" t="str">
        <f t="shared" si="23"/>
        <v/>
      </c>
      <c r="CM36" s="62" t="str">
        <f t="shared" si="24"/>
        <v/>
      </c>
      <c r="CN36" s="62" t="str">
        <f t="shared" si="25"/>
        <v/>
      </c>
      <c r="CO36" s="63" t="str">
        <f t="shared" si="26"/>
        <v>NO</v>
      </c>
      <c r="CP36" s="63" t="str">
        <f t="shared" si="27"/>
        <v>NO</v>
      </c>
      <c r="CQ36" s="61" t="str">
        <f t="shared" si="31"/>
        <v>NO</v>
      </c>
      <c r="CR36" s="61" t="str">
        <f t="shared" si="32"/>
        <v>NO</v>
      </c>
      <c r="CS36" s="63" t="str">
        <f t="shared" si="33"/>
        <v>OK</v>
      </c>
      <c r="CT36" s="55" t="b">
        <f t="shared" si="34"/>
        <v>0</v>
      </c>
      <c r="CU36" s="55" t="b">
        <f t="shared" si="35"/>
        <v>0</v>
      </c>
      <c r="CV36" s="55" t="b">
        <f t="shared" si="36"/>
        <v>0</v>
      </c>
      <c r="CW36" s="55" t="b">
        <f t="shared" si="37"/>
        <v>0</v>
      </c>
      <c r="CX36" s="62" t="str">
        <f t="shared" si="38"/>
        <v>SEQUENCE INCORRECT</v>
      </c>
      <c r="CY36" s="64">
        <f>COUNTIF(B21:B35,T(B36))</f>
        <v>15</v>
      </c>
    </row>
    <row r="37" spans="1:103" s="23" customFormat="1" ht="18.95" customHeight="1" thickBot="1">
      <c r="A37" s="51"/>
      <c r="B37" s="157"/>
      <c r="C37" s="158"/>
      <c r="D37" s="157"/>
      <c r="E37" s="158"/>
      <c r="F37" s="157"/>
      <c r="G37" s="158"/>
      <c r="H37" s="157"/>
      <c r="I37" s="158"/>
      <c r="J37" s="157"/>
      <c r="K37" s="158"/>
      <c r="L37" s="151" t="str">
        <f>IF(AND(B37&lt;&gt;"", H37&lt;&gt;"", J37&lt;&gt;"",OR(H37&lt;=I17,H37="ABS"),OR(J37&lt;=K17,J37="ABS")),IF(AND(J37="ABS"),"ABS",IF(SUM(H37:J37)=0,"ZERO",SUM(H37,J37))),"")</f>
        <v/>
      </c>
      <c r="M37" s="151"/>
      <c r="N37" s="152" t="str">
        <f>IF(AND(A37&lt;&gt;"",B37&lt;&gt;"",D37&lt;&gt;"", F37&lt;&gt;"", H37&lt;&gt;"", J37&lt;&gt;"",S37="",R37="OK",V37="",OR(D37&lt;=E17,D37="ABS"),OR(F37&lt;=G17,F37="ABS"),OR(H37&lt;=I17,H37="ABS"),OR(J37&lt;=K17,J37="ABS")),IF(AND(OR(D37=0,D37="ABS"),OR(F37=0,F37="ABS"),OR(L37=0,L37="ABS"),D37="ABS",F37="ABS",L37="ABS"),"ABS",IF(AND(SUM(D37:F37)=0,OR(L37="ZERO",L37="ABS")),"ZERO",IF(L37="ABS",SUM(D37,F37),SUM(D37,F37,H37,J37)))),"")</f>
        <v/>
      </c>
      <c r="O37" s="153"/>
      <c r="P37" s="97" t="str">
        <f>IF(N37="","",IF(O17=250,LOOKUP(N37,{"ABS","ZERO",0,125,137,150,165,187,212},{"FAIL","FAIL","FAIL","C","C+","B","B+","A","A+"}),IF(O17=200,LOOKUP(N37,{"ABS","ZERO",0,100,110,120,132,150,170},{"FAIL","FAIL","FAIL","C","C+","B","B+","A","A+"}),IF(O17=150,LOOKUP(N37,{"ABS","ZERO",0,75,82,90,99,112,127},{"FAIL","FAIL","FAIL","C","C+","B","B+","A","A+"}),IF(O17=100,LOOKUP(N37,{"ABS","ZERO",0,50,55,60,66,75,85},{"FAIL","FAIL","FAIL","C","C+","B","B+","A","A+"}),IF(O17=50,LOOKUP(N37,{"ABS","ZERO",0,25,27,30,33,37,42},{"FAIL","FAIL","FAIL","C","C+","B","B+","A","A+"})))))))</f>
        <v/>
      </c>
      <c r="Q37" s="210"/>
      <c r="R37" s="66" t="str">
        <f t="shared" si="0"/>
        <v/>
      </c>
      <c r="S37" s="169" t="str">
        <f>IF(AND(A37&lt;&gt;"",B37&lt;&gt;""),IF(OR(D37&lt;&gt;"ABS"),IF(OR(AND(D37&lt;ROUNDDOWN((0.7*E17),0),D37&lt;&gt;0),D37&gt;E17,D37=""),"Attendance Marks incorrect",""),""),"")</f>
        <v/>
      </c>
      <c r="T37" s="304"/>
      <c r="U37" s="304"/>
      <c r="V37" s="148" t="str">
        <f>IF(OR(AND(OR(F37&lt;=G17, F37=0, F37="ABS"),OR(H37&lt;=I17, H37=0, H37="ABS"),OR(J37&lt;=K17, J37=0,J37="ABS"))),IF(OR(AND(A37="",B37="",D37="",F37="",H37="",J37=""),AND(A37&lt;&gt;"",B37&lt;&gt;"",D37&lt;&gt;"",F37&lt;&gt;"",H37&lt;&gt;"",J37&lt;&gt;"", AG37="OK")),"","Given Marks or Format is incorrect"),"Given Marks or Format is incorrect")</f>
        <v/>
      </c>
      <c r="W37" s="149"/>
      <c r="X37" s="150"/>
      <c r="Y37" s="109" t="b">
        <f>IF(AND(EXACT(LEFT(B37,3),LEFT(G10,3)),MID(B37,4,1)="-",ISNUMBER(INT(MID(B37,5,1))),ISNUMBER(INT(MID(B37,6,1))),MID(B37,5,2)&lt;&gt;"00",MID(B37,5,2)&lt;&gt;MID(G10,2,2),EXACT(MID(B37,7,4),RIGHT(G10,4)),ISNUMBER(INT(MID(B37,11,1))),ISNUMBER(INT(MID(B37,12,1))),MID(B37,11,2)&lt;&gt;"00",OR(ISNUMBER(INT(MID(B37,11,3))),MID(B37,13,1)=""),OR(AND(ISNUMBER(INT(MID(B37,11,3))),MID(B37,11,1)&lt;&gt;"0",MID(B37,14,1)=""),AND((ISNUMBER(INT(MID(B37,11,2)))),MID(B37,13,1)=""))),"oKK")</f>
        <v>0</v>
      </c>
      <c r="Z37" s="1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1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12" t="b">
        <f>IF(AND( EXACT(LEFT(B37,LEN(G8)), G8),ISNUMBER(INT(MID(B37,(LEN(G8)+1),1))),ISNUMBER(INT(MID(B37,(LEN(G8)+2),1))), MID(B37,(LEN(G8)+1),2)&lt;&gt;"00",OR(ISNUMBER(INT(MID(B37,(LEN(G8)+3),1))),MID(B37,(LEN(G8)+3),1)=""),  OR(AND(ISNUMBER(INT(MID(B37,(LEN(G8)+1),3))),MID(B37,(LEN(G8)+1),1)&lt;&gt;"0", MID(B37,(LEN(G8)+4),1)=""),AND((ISNUMBER(INT(MID(B37,(LEN(G8)+1),2)))),MID(B37,(LEN(G8)+3),1)=""))),"OK")</f>
        <v>0</v>
      </c>
      <c r="AC37" s="1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14" t="b">
        <f>IF(LEFT(B37,1)="K",IF(AND(EXACT(LEFT(B37,3),LEFT(G8,3)),MID(B37,4,1)="-",ISNUMBER(INT(MID(B37,5,1))),ISNUMBER(INT(MID(B37,6,1))),MID(B37,5,2)&lt;&gt;"00", MID(B37,5,2)&lt;&gt;MID(G8,2,2),EXACT(MID(B37,7,2), RIGHT(G8,2)),ISNUMBER(INT(MID(B37,9,1))),ISNUMBER(INT(MID(B37,10,1))),MID(B37,9,2)&lt;&gt;"00",OR(ISNUMBER(INT(MID(B37,9,3))),MID(B37,11,1)=""),OR(AND(ISNUMBER(INT(MID(B37,9,3))),MID(B37,9,1)&lt;&gt;"0",MID(B37,12,1)=""),AND((ISNUMBER(INT(MID(B37,9,2)))),MID(B37,11,1)=""))),"oKK"))</f>
        <v>0</v>
      </c>
      <c r="AE37" s="15"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23" t="b">
        <f t="shared" si="28"/>
        <v>0</v>
      </c>
      <c r="AG37" s="23" t="str">
        <f t="shared" si="1"/>
        <v>S# INCORRECT</v>
      </c>
      <c r="BO37" s="55" t="str">
        <f t="shared" si="2"/>
        <v/>
      </c>
      <c r="BP37" s="55" t="b">
        <f t="shared" si="3"/>
        <v>0</v>
      </c>
      <c r="BQ37" s="55" t="b">
        <f t="shared" si="4"/>
        <v>0</v>
      </c>
      <c r="BR37" s="55" t="b">
        <f t="shared" si="5"/>
        <v>0</v>
      </c>
      <c r="BS37" s="55" t="str">
        <f t="shared" si="6"/>
        <v/>
      </c>
      <c r="BT37" s="55" t="str">
        <f t="shared" si="7"/>
        <v/>
      </c>
      <c r="BU37" s="55" t="str">
        <f t="shared" si="8"/>
        <v/>
      </c>
      <c r="BV37" s="55" t="str">
        <f t="shared" si="9"/>
        <v/>
      </c>
      <c r="BW37" s="60" t="str">
        <f t="shared" si="10"/>
        <v/>
      </c>
      <c r="BX37" s="61" t="str">
        <f t="shared" si="29"/>
        <v>INCORRECT</v>
      </c>
      <c r="BY37" s="55" t="b">
        <f t="shared" si="30"/>
        <v>0</v>
      </c>
      <c r="BZ37" s="62" t="str">
        <f t="shared" si="11"/>
        <v/>
      </c>
      <c r="CA37" s="55" t="b">
        <f t="shared" si="12"/>
        <v>0</v>
      </c>
      <c r="CB37" s="55" t="b">
        <f t="shared" si="13"/>
        <v>0</v>
      </c>
      <c r="CC37" s="55" t="b">
        <f t="shared" si="14"/>
        <v>0</v>
      </c>
      <c r="CD37" s="55" t="b">
        <f t="shared" si="15"/>
        <v>0</v>
      </c>
      <c r="CE37" s="55" t="b">
        <f t="shared" si="16"/>
        <v>0</v>
      </c>
      <c r="CF37" s="55" t="b">
        <f t="shared" si="17"/>
        <v>0</v>
      </c>
      <c r="CG37" s="55" t="str">
        <f t="shared" si="18"/>
        <v/>
      </c>
      <c r="CH37" s="55" t="str">
        <f t="shared" si="19"/>
        <v/>
      </c>
      <c r="CI37" s="55" t="str">
        <f t="shared" si="20"/>
        <v/>
      </c>
      <c r="CJ37" s="55" t="str">
        <f t="shared" si="21"/>
        <v/>
      </c>
      <c r="CK37" s="55" t="str">
        <f t="shared" si="22"/>
        <v/>
      </c>
      <c r="CL37" s="55" t="str">
        <f t="shared" si="23"/>
        <v/>
      </c>
      <c r="CM37" s="62" t="str">
        <f t="shared" si="24"/>
        <v/>
      </c>
      <c r="CN37" s="62" t="str">
        <f t="shared" si="25"/>
        <v/>
      </c>
      <c r="CO37" s="63" t="str">
        <f t="shared" si="26"/>
        <v>NO</v>
      </c>
      <c r="CP37" s="63" t="str">
        <f t="shared" si="27"/>
        <v>NO</v>
      </c>
      <c r="CQ37" s="61" t="str">
        <f t="shared" si="31"/>
        <v>NO</v>
      </c>
      <c r="CR37" s="61" t="str">
        <f t="shared" si="32"/>
        <v>NO</v>
      </c>
      <c r="CS37" s="63" t="str">
        <f t="shared" si="33"/>
        <v>OK</v>
      </c>
      <c r="CT37" s="55" t="b">
        <f t="shared" si="34"/>
        <v>0</v>
      </c>
      <c r="CU37" s="55" t="b">
        <f t="shared" si="35"/>
        <v>0</v>
      </c>
      <c r="CV37" s="55" t="b">
        <f t="shared" si="36"/>
        <v>0</v>
      </c>
      <c r="CW37" s="55" t="b">
        <f t="shared" si="37"/>
        <v>0</v>
      </c>
      <c r="CX37" s="62" t="str">
        <f t="shared" si="38"/>
        <v>SEQUENCE INCORRECT</v>
      </c>
      <c r="CY37" s="64">
        <f>COUNTIF(B21:B36,T(B37))</f>
        <v>16</v>
      </c>
    </row>
    <row r="38" spans="1:103" s="23" customFormat="1" ht="18.95" customHeight="1" thickBot="1">
      <c r="A38" s="51"/>
      <c r="B38" s="157"/>
      <c r="C38" s="158"/>
      <c r="D38" s="157"/>
      <c r="E38" s="158"/>
      <c r="F38" s="157"/>
      <c r="G38" s="158"/>
      <c r="H38" s="157"/>
      <c r="I38" s="158"/>
      <c r="J38" s="157"/>
      <c r="K38" s="158"/>
      <c r="L38" s="151" t="str">
        <f>IF(AND(B38&lt;&gt;"", H38&lt;&gt;"", J38&lt;&gt;"",OR(H38&lt;=I17,H38="ABS"),OR(J38&lt;=K17,J38="ABS")),IF(AND(J38="ABS"),"ABS",IF(SUM(H38:J38)=0,"ZERO",SUM(H38,J38))),"")</f>
        <v/>
      </c>
      <c r="M38" s="151"/>
      <c r="N38" s="152" t="str">
        <f>IF(AND(A38&lt;&gt;"",B38&lt;&gt;"",D38&lt;&gt;"", F38&lt;&gt;"", H38&lt;&gt;"", J38&lt;&gt;"",S38="",R38="OK",V38="",OR(D38&lt;=E17,D38="ABS"),OR(F38&lt;=G17,F38="ABS"),OR(H38&lt;=I17,H38="ABS"),OR(J38&lt;=K17,J38="ABS")),IF(AND(OR(D38=0,D38="ABS"),OR(F38=0,F38="ABS"),OR(L38=0,L38="ABS"),D38="ABS",F38="ABS",L38="ABS"),"ABS",IF(AND(SUM(D38:F38)=0,OR(L38="ZERO",L38="ABS")),"ZERO",IF(L38="ABS",SUM(D38,F38),SUM(D38,F38,H38,J38)))),"")</f>
        <v/>
      </c>
      <c r="O38" s="153"/>
      <c r="P38" s="97" t="str">
        <f>IF(N38="","",IF(O17=250,LOOKUP(N38,{"ABS","ZERO",0,125,137,150,165,187,212},{"FAIL","FAIL","FAIL","C","C+","B","B+","A","A+"}),IF(O17=200,LOOKUP(N38,{"ABS","ZERO",0,100,110,120,132,150,170},{"FAIL","FAIL","FAIL","C","C+","B","B+","A","A+"}),IF(O17=150,LOOKUP(N38,{"ABS","ZERO",0,75,82,90,99,112,127},{"FAIL","FAIL","FAIL","C","C+","B","B+","A","A+"}),IF(O17=100,LOOKUP(N38,{"ABS","ZERO",0,50,55,60,66,75,85},{"FAIL","FAIL","FAIL","C","C+","B","B+","A","A+"}),IF(O17=50,LOOKUP(N38,{"ABS","ZERO",0,25,27,30,33,37,42},{"FAIL","FAIL","FAIL","C","C+","B","B+","A","A+"})))))))</f>
        <v/>
      </c>
      <c r="Q38" s="210"/>
      <c r="R38" s="66" t="str">
        <f t="shared" si="0"/>
        <v/>
      </c>
      <c r="S38" s="169" t="str">
        <f>IF(AND(A38&lt;&gt;"",B38&lt;&gt;""),IF(OR(D38&lt;&gt;"ABS"),IF(OR(AND(D38&lt;ROUNDDOWN((0.7*E17),0),D38&lt;&gt;0),D38&gt;E17,D38=""),"Attendance Marks incorrect",""),""),"")</f>
        <v/>
      </c>
      <c r="T38" s="304"/>
      <c r="U38" s="304"/>
      <c r="V38" s="148" t="str">
        <f>IF(OR(AND(OR(F38&lt;=G17, F38=0, F38="ABS"),OR(H38&lt;=I17, H38=0, H38="ABS"),OR(J38&lt;=K17, J38=0,J38="ABS"))),IF(OR(AND(A38="",B38="",D38="",F38="",H38="",J38=""),AND(A38&lt;&gt;"",B38&lt;&gt;"",D38&lt;&gt;"",F38&lt;&gt;"",H38&lt;&gt;"",J38&lt;&gt;"", AG38="OK")),"","Given Marks or Format is incorrect"),"Given Marks or Format is incorrect")</f>
        <v/>
      </c>
      <c r="W38" s="149"/>
      <c r="X38" s="150"/>
      <c r="Y38" s="109" t="b">
        <f>IF(AND(EXACT(LEFT(B38,3),LEFT(G10,3)),MID(B38,4,1)="-",ISNUMBER(INT(MID(B38,5,1))),ISNUMBER(INT(MID(B38,6,1))),MID(B38,5,2)&lt;&gt;"00",MID(B38,5,2)&lt;&gt;MID(G10,2,2),EXACT(MID(B38,7,4),RIGHT(G10,4)),ISNUMBER(INT(MID(B38,11,1))),ISNUMBER(INT(MID(B38,12,1))),MID(B38,11,2)&lt;&gt;"00",OR(ISNUMBER(INT(MID(B38,11,3))),MID(B38,13,1)=""),OR(AND(ISNUMBER(INT(MID(B38,11,3))),MID(B38,11,1)&lt;&gt;"0",MID(B38,14,1)=""),AND((ISNUMBER(INT(MID(B38,11,2)))),MID(B38,13,1)=""))),"oKK")</f>
        <v>0</v>
      </c>
      <c r="Z38" s="1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1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12" t="b">
        <f>IF(AND( EXACT(LEFT(B38,LEN(G8)), G8),ISNUMBER(INT(MID(B38,(LEN(G8)+1),1))),ISNUMBER(INT(MID(B38,(LEN(G8)+2),1))), MID(B38,(LEN(G8)+1),2)&lt;&gt;"00",OR(ISNUMBER(INT(MID(B38,(LEN(G8)+3),1))),MID(B38,(LEN(G8)+3),1)=""),  OR(AND(ISNUMBER(INT(MID(B38,(LEN(G8)+1),3))),MID(B38,(LEN(G8)+1),1)&lt;&gt;"0", MID(B38,(LEN(G8)+4),1)=""),AND((ISNUMBER(INT(MID(B38,(LEN(G8)+1),2)))),MID(B38,(LEN(G8)+3),1)=""))),"OK")</f>
        <v>0</v>
      </c>
      <c r="AC38" s="1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14" t="b">
        <f>IF(LEFT(B38,1)="K",IF(AND(EXACT(LEFT(B38,3),LEFT(G8,3)),MID(B38,4,1)="-",ISNUMBER(INT(MID(B38,5,1))),ISNUMBER(INT(MID(B38,6,1))),MID(B38,5,2)&lt;&gt;"00", MID(B38,5,2)&lt;&gt;MID(G8,2,2),EXACT(MID(B38,7,2), RIGHT(G8,2)),ISNUMBER(INT(MID(B38,9,1))),ISNUMBER(INT(MID(B38,10,1))),MID(B38,9,2)&lt;&gt;"00",OR(ISNUMBER(INT(MID(B38,9,3))),MID(B38,11,1)=""),OR(AND(ISNUMBER(INT(MID(B38,9,3))),MID(B38,9,1)&lt;&gt;"0",MID(B38,12,1)=""),AND((ISNUMBER(INT(MID(B38,9,2)))),MID(B38,11,1)=""))),"oKK"))</f>
        <v>0</v>
      </c>
      <c r="AE38" s="15"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23" t="b">
        <f t="shared" si="28"/>
        <v>0</v>
      </c>
      <c r="AG38" s="23" t="str">
        <f t="shared" si="1"/>
        <v>S# INCORRECT</v>
      </c>
      <c r="BO38" s="55" t="str">
        <f t="shared" si="2"/>
        <v/>
      </c>
      <c r="BP38" s="55" t="b">
        <f t="shared" si="3"/>
        <v>0</v>
      </c>
      <c r="BQ38" s="55" t="b">
        <f t="shared" si="4"/>
        <v>0</v>
      </c>
      <c r="BR38" s="55" t="b">
        <f t="shared" si="5"/>
        <v>0</v>
      </c>
      <c r="BS38" s="55" t="str">
        <f t="shared" si="6"/>
        <v/>
      </c>
      <c r="BT38" s="55" t="str">
        <f t="shared" si="7"/>
        <v/>
      </c>
      <c r="BU38" s="55" t="str">
        <f t="shared" si="8"/>
        <v/>
      </c>
      <c r="BV38" s="55" t="str">
        <f t="shared" si="9"/>
        <v/>
      </c>
      <c r="BW38" s="60" t="str">
        <f t="shared" si="10"/>
        <v/>
      </c>
      <c r="BX38" s="61" t="str">
        <f t="shared" si="29"/>
        <v>INCORRECT</v>
      </c>
      <c r="BY38" s="55" t="b">
        <f t="shared" si="30"/>
        <v>0</v>
      </c>
      <c r="BZ38" s="62" t="str">
        <f t="shared" si="11"/>
        <v/>
      </c>
      <c r="CA38" s="55" t="b">
        <f t="shared" si="12"/>
        <v>0</v>
      </c>
      <c r="CB38" s="55" t="b">
        <f t="shared" si="13"/>
        <v>0</v>
      </c>
      <c r="CC38" s="55" t="b">
        <f t="shared" si="14"/>
        <v>0</v>
      </c>
      <c r="CD38" s="55" t="b">
        <f t="shared" si="15"/>
        <v>0</v>
      </c>
      <c r="CE38" s="55" t="b">
        <f t="shared" si="16"/>
        <v>0</v>
      </c>
      <c r="CF38" s="55" t="b">
        <f t="shared" si="17"/>
        <v>0</v>
      </c>
      <c r="CG38" s="55" t="str">
        <f t="shared" si="18"/>
        <v/>
      </c>
      <c r="CH38" s="55" t="str">
        <f t="shared" si="19"/>
        <v/>
      </c>
      <c r="CI38" s="55" t="str">
        <f t="shared" si="20"/>
        <v/>
      </c>
      <c r="CJ38" s="55" t="str">
        <f t="shared" si="21"/>
        <v/>
      </c>
      <c r="CK38" s="55" t="str">
        <f t="shared" si="22"/>
        <v/>
      </c>
      <c r="CL38" s="55" t="str">
        <f t="shared" si="23"/>
        <v/>
      </c>
      <c r="CM38" s="62" t="str">
        <f t="shared" si="24"/>
        <v/>
      </c>
      <c r="CN38" s="62" t="str">
        <f t="shared" si="25"/>
        <v/>
      </c>
      <c r="CO38" s="63" t="str">
        <f t="shared" si="26"/>
        <v>NO</v>
      </c>
      <c r="CP38" s="63" t="str">
        <f t="shared" si="27"/>
        <v>NO</v>
      </c>
      <c r="CQ38" s="61" t="str">
        <f t="shared" si="31"/>
        <v>NO</v>
      </c>
      <c r="CR38" s="61" t="str">
        <f t="shared" si="32"/>
        <v>NO</v>
      </c>
      <c r="CS38" s="63" t="str">
        <f t="shared" si="33"/>
        <v>OK</v>
      </c>
      <c r="CT38" s="55" t="b">
        <f t="shared" si="34"/>
        <v>0</v>
      </c>
      <c r="CU38" s="55" t="b">
        <f t="shared" si="35"/>
        <v>0</v>
      </c>
      <c r="CV38" s="55" t="b">
        <f t="shared" si="36"/>
        <v>0</v>
      </c>
      <c r="CW38" s="55" t="b">
        <f t="shared" si="37"/>
        <v>0</v>
      </c>
      <c r="CX38" s="62" t="str">
        <f t="shared" si="38"/>
        <v>SEQUENCE INCORRECT</v>
      </c>
      <c r="CY38" s="64">
        <f>COUNTIF(B21:B37,T(B38))</f>
        <v>17</v>
      </c>
    </row>
    <row r="39" spans="1:103" s="23" customFormat="1" ht="18.95" customHeight="1" thickBot="1">
      <c r="A39" s="51"/>
      <c r="B39" s="157"/>
      <c r="C39" s="158"/>
      <c r="D39" s="157"/>
      <c r="E39" s="158"/>
      <c r="F39" s="157"/>
      <c r="G39" s="158"/>
      <c r="H39" s="157"/>
      <c r="I39" s="158"/>
      <c r="J39" s="157"/>
      <c r="K39" s="158"/>
      <c r="L39" s="151" t="str">
        <f>IF(AND(B39&lt;&gt;"", H39&lt;&gt;"", J39&lt;&gt;"",OR(H39&lt;=I17,H39="ABS"),OR(J39&lt;=K17,J39="ABS")),IF(AND(J39="ABS"),"ABS",IF(SUM(H39:J39)=0,"ZERO",SUM(H39,J39))),"")</f>
        <v/>
      </c>
      <c r="M39" s="151"/>
      <c r="N39" s="152" t="str">
        <f>IF(AND(A39&lt;&gt;"",B39&lt;&gt;"",D39&lt;&gt;"", F39&lt;&gt;"", H39&lt;&gt;"", J39&lt;&gt;"",S39="",R39="OK",V39="",OR(D39&lt;=E17,D39="ABS"),OR(F39&lt;=G17,F39="ABS"),OR(H39&lt;=I17,H39="ABS"),OR(J39&lt;=K17,J39="ABS")),IF(AND(OR(D39=0,D39="ABS"),OR(F39=0,F39="ABS"),OR(L39=0,L39="ABS"),D39="ABS",F39="ABS",L39="ABS"),"ABS",IF(AND(SUM(D39:F39)=0,OR(L39="ZERO",L39="ABS")),"ZERO",IF(L39="ABS",SUM(D39,F39),SUM(D39,F39,H39,J39)))),"")</f>
        <v/>
      </c>
      <c r="O39" s="153"/>
      <c r="P39" s="97" t="str">
        <f>IF(N39="","",IF(O17=250,LOOKUP(N39,{"ABS","ZERO",0,125,137,150,165,187,212},{"FAIL","FAIL","FAIL","C","C+","B","B+","A","A+"}),IF(O17=200,LOOKUP(N39,{"ABS","ZERO",0,100,110,120,132,150,170},{"FAIL","FAIL","FAIL","C","C+","B","B+","A","A+"}),IF(O17=150,LOOKUP(N39,{"ABS","ZERO",0,75,82,90,99,112,127},{"FAIL","FAIL","FAIL","C","C+","B","B+","A","A+"}),IF(O17=100,LOOKUP(N39,{"ABS","ZERO",0,50,55,60,66,75,85},{"FAIL","FAIL","FAIL","C","C+","B","B+","A","A+"}),IF(O17=50,LOOKUP(N39,{"ABS","ZERO",0,25,27,30,33,37,42},{"FAIL","FAIL","FAIL","C","C+","B","B+","A","A+"})))))))</f>
        <v/>
      </c>
      <c r="Q39" s="210"/>
      <c r="R39" s="66" t="str">
        <f t="shared" si="0"/>
        <v/>
      </c>
      <c r="S39" s="169" t="str">
        <f>IF(AND(A39&lt;&gt;"",B39&lt;&gt;""),IF(OR(D39&lt;&gt;"ABS"),IF(OR(AND(D39&lt;ROUNDDOWN((0.7*E17),0),D39&lt;&gt;0),D39&gt;E17,D39=""),"Attendance Marks incorrect",""),""),"")</f>
        <v/>
      </c>
      <c r="T39" s="304"/>
      <c r="U39" s="304"/>
      <c r="V39" s="148" t="str">
        <f>IF(OR(AND(OR(F39&lt;=G17, F39=0, F39="ABS"),OR(H39&lt;=I17, H39=0, H39="ABS"),OR(J39&lt;=K17, J39=0,J39="ABS"))),IF(OR(AND(A39="",B39="",D39="",F39="",H39="",J39=""),AND(A39&lt;&gt;"",B39&lt;&gt;"",D39&lt;&gt;"",F39&lt;&gt;"",H39&lt;&gt;"",J39&lt;&gt;"", AG39="OK")),"","Given Marks or Format is incorrect"),"Given Marks or Format is incorrect")</f>
        <v/>
      </c>
      <c r="W39" s="149"/>
      <c r="X39" s="150"/>
      <c r="Y39" s="109" t="b">
        <f>IF(AND(EXACT(LEFT(B39,3),LEFT(G10,3)),MID(B39,4,1)="-",ISNUMBER(INT(MID(B39,5,1))),ISNUMBER(INT(MID(B39,6,1))),MID(B39,5,2)&lt;&gt;"00",MID(B39,5,2)&lt;&gt;MID(G10,2,2),EXACT(MID(B39,7,4),RIGHT(G10,4)),ISNUMBER(INT(MID(B39,11,1))),ISNUMBER(INT(MID(B39,12,1))),MID(B39,11,2)&lt;&gt;"00",OR(ISNUMBER(INT(MID(B39,11,3))),MID(B39,13,1)=""),OR(AND(ISNUMBER(INT(MID(B39,11,3))),MID(B39,11,1)&lt;&gt;"0",MID(B39,14,1)=""),AND((ISNUMBER(INT(MID(B39,11,2)))),MID(B39,13,1)=""))),"oKK")</f>
        <v>0</v>
      </c>
      <c r="Z39" s="14" t="b">
        <f>IF(AND(EXACT(LEFT(B39,4),LEFT(G8,4)),MID(B39,5,1)="-",ISNUMBER(INT(MID(B39,6,1))),ISNUMBER(INT(MID(B39,7,1))),MID(B39,6,2)&lt;&gt;"00",MID(B39,6,2)&lt;&gt;MID(G8,3,2),EXACT(MID(B39,8,2),RIGHT(G8,2)),ISNUMBER(INT(MID(B39,10,1))),ISNUMBER(INT(MID(B39,11,1))),MID(B39,10,2)&lt;&gt;"00",OR(ISNUMBER(INT(MID(B39,10,3))),MID(B39,12,1)=""),OR(AND(ISNUMBER(INT(MID(B39,10,3))),MID(B39,10,1)&lt;&gt;"0",MID(B39,13,1)=""),AND((ISNUMBER(INT(MID(B39,10,2)))),MID(B39,12,1)=""))),"oKK")</f>
        <v>0</v>
      </c>
      <c r="AA39" s="14" t="b">
        <f>IF(AND(EXACT(LEFT(B39,3),LEFT(G8,3)),MID(B39,4,1)="-",ISNUMBER(INT(MID(B39,5,1))),ISNUMBER(INT(MID(B39,6,1))),MID(B39,5,2)&lt;&gt;"00",MID(B39,5,2)&lt;&gt;MID(G8,2,2),EXACT(MID(B39,7,3),RIGHT(G8,3)),ISNUMBER(INT(MID(B39,10,1))),ISNUMBER(INT(MID(B39,11,1))),MID(B39,10,2)&lt;&gt;"00",OR(ISNUMBER(INT(MID(B39,10,3))),MID(B39,12,1)=""),OR(AND(ISNUMBER(INT(MID(B39,10,3))),MID(B39,10,1)&lt;&gt;"0",MID(B39,13,1)=""),AND((ISNUMBER(INT(MID(B39,10,2)))),MID(B39,12,1)=""))),"oKK")</f>
        <v>0</v>
      </c>
      <c r="AB39" s="12" t="b">
        <f>IF(AND( EXACT(LEFT(B39,LEN(G8)), G8),ISNUMBER(INT(MID(B39,(LEN(G8)+1),1))),ISNUMBER(INT(MID(B39,(LEN(G8)+2),1))), MID(B39,(LEN(G8)+1),2)&lt;&gt;"00",OR(ISNUMBER(INT(MID(B39,(LEN(G8)+3),1))),MID(B39,(LEN(G8)+3),1)=""),  OR(AND(ISNUMBER(INT(MID(B39,(LEN(G8)+1),3))),MID(B39,(LEN(G8)+1),1)&lt;&gt;"0", MID(B39,(LEN(G8)+4),1)=""),AND((ISNUMBER(INT(MID(B39,(LEN(G8)+1),2)))),MID(B39,(LEN(G8)+3),1)=""))),"OK")</f>
        <v>0</v>
      </c>
      <c r="AC39" s="13" t="b">
        <f>IF(AND(LEN(G8)=5,LEFT(G8,1)&lt;&gt;"K"),IF(AND((LEFT(B39,2)=LEFT(G8,2)),MID(B39,3,1)="-",ISNUMBER(INT(MID(B39,4,1))),ISNUMBER(INT(MID(B39,5,1))),MID(B39,4,2)&lt;&gt;"00", MID(B39,4,2)&lt;&gt;LEFT(G8,2),MID(B39,9,2)&lt;&gt;"00",EXACT(MID(B39,6,3),RIGHT(G8,3)),OR(ISNUMBER(INT(MID(B39,9,3))),MID(B39,11,1)=""),ISNUMBER(INT(MID(B39,9,1))),ISNUMBER(INT(MID(B39,10,1))),OR(AND(ISNUMBER(INT(MID(B39,9,3))),MID(B39,9,1)&lt;&gt;"0",MID(B39,12,1)=""),AND((ISNUMBER(INT(MID(B39,9,2)))),MID(B39,11,1)=""))),"oOk"))</f>
        <v>0</v>
      </c>
      <c r="AD39" s="14" t="b">
        <f>IF(LEFT(B39,1)="K",IF(AND(EXACT(LEFT(B39,3),LEFT(G8,3)),MID(B39,4,1)="-",ISNUMBER(INT(MID(B39,5,1))),ISNUMBER(INT(MID(B39,6,1))),MID(B39,5,2)&lt;&gt;"00", MID(B39,5,2)&lt;&gt;MID(G8,2,2),EXACT(MID(B39,7,2), RIGHT(G8,2)),ISNUMBER(INT(MID(B39,9,1))),ISNUMBER(INT(MID(B39,10,1))),MID(B39,9,2)&lt;&gt;"00",OR(ISNUMBER(INT(MID(B39,9,3))),MID(B39,11,1)=""),OR(AND(ISNUMBER(INT(MID(B39,9,3))),MID(B39,9,1)&lt;&gt;"0",MID(B39,12,1)=""),AND((ISNUMBER(INT(MID(B39,9,2)))),MID(B39,11,1)=""))),"oKK"))</f>
        <v>0</v>
      </c>
      <c r="AE39" s="15" t="b">
        <f>IF(AND((LEFT(B39,2)=LEFT(G8,2)),MID(B39,3,1)="-",ISNUMBER(INT(MID(B39,4,1))),ISNUMBER(INT(MID(B39,5,1))),MID(B39,4,2)&lt;&gt;"00", MID(B39,4,2)&lt;&gt;LEFT(G8,2),MID(B39,8,2)&lt;&gt;"00",EXACT(MID(B39,6,2), RIGHT(G8,2)),OR(ISNUMBER(INT(MID(B39,8,3))),MID(B39,10,1)=""),ISNUMBER(INT(MID(B39,8,1))),ISNUMBER(INT(MID(B39,9,1))), OR(AND(ISNUMBER(INT(MID(B39,8,3))),MID(B39,8,1)&lt;&gt;"0", MID(B39,11,1)=""),AND((ISNUMBER(INT(MID(B39,8,2)))),MID(B39,10,1)=""))),"oK")</f>
        <v>0</v>
      </c>
      <c r="AF39" s="23" t="b">
        <f t="shared" si="28"/>
        <v>0</v>
      </c>
      <c r="AG39" s="23" t="str">
        <f t="shared" si="1"/>
        <v>S# INCORRECT</v>
      </c>
      <c r="BO39" s="55" t="str">
        <f t="shared" si="2"/>
        <v/>
      </c>
      <c r="BP39" s="55" t="b">
        <f t="shared" si="3"/>
        <v>0</v>
      </c>
      <c r="BQ39" s="55" t="b">
        <f t="shared" si="4"/>
        <v>0</v>
      </c>
      <c r="BR39" s="55" t="b">
        <f t="shared" si="5"/>
        <v>0</v>
      </c>
      <c r="BS39" s="55" t="str">
        <f t="shared" si="6"/>
        <v/>
      </c>
      <c r="BT39" s="55" t="str">
        <f t="shared" si="7"/>
        <v/>
      </c>
      <c r="BU39" s="55" t="str">
        <f t="shared" si="8"/>
        <v/>
      </c>
      <c r="BV39" s="55" t="str">
        <f t="shared" si="9"/>
        <v/>
      </c>
      <c r="BW39" s="60" t="str">
        <f t="shared" si="10"/>
        <v/>
      </c>
      <c r="BX39" s="61" t="str">
        <f t="shared" si="29"/>
        <v>INCORRECT</v>
      </c>
      <c r="BY39" s="55" t="b">
        <f t="shared" si="30"/>
        <v>0</v>
      </c>
      <c r="BZ39" s="62" t="str">
        <f t="shared" si="11"/>
        <v/>
      </c>
      <c r="CA39" s="55" t="b">
        <f t="shared" si="12"/>
        <v>0</v>
      </c>
      <c r="CB39" s="55" t="b">
        <f t="shared" si="13"/>
        <v>0</v>
      </c>
      <c r="CC39" s="55" t="b">
        <f t="shared" si="14"/>
        <v>0</v>
      </c>
      <c r="CD39" s="55" t="b">
        <f t="shared" si="15"/>
        <v>0</v>
      </c>
      <c r="CE39" s="55" t="b">
        <f t="shared" si="16"/>
        <v>0</v>
      </c>
      <c r="CF39" s="55" t="b">
        <f t="shared" si="17"/>
        <v>0</v>
      </c>
      <c r="CG39" s="55" t="str">
        <f t="shared" si="18"/>
        <v/>
      </c>
      <c r="CH39" s="55" t="str">
        <f t="shared" si="19"/>
        <v/>
      </c>
      <c r="CI39" s="55" t="str">
        <f t="shared" si="20"/>
        <v/>
      </c>
      <c r="CJ39" s="55" t="str">
        <f t="shared" si="21"/>
        <v/>
      </c>
      <c r="CK39" s="55" t="str">
        <f t="shared" si="22"/>
        <v/>
      </c>
      <c r="CL39" s="55" t="str">
        <f t="shared" si="23"/>
        <v/>
      </c>
      <c r="CM39" s="62" t="str">
        <f t="shared" si="24"/>
        <v/>
      </c>
      <c r="CN39" s="62" t="str">
        <f t="shared" si="25"/>
        <v/>
      </c>
      <c r="CO39" s="63" t="str">
        <f t="shared" si="26"/>
        <v>NO</v>
      </c>
      <c r="CP39" s="63" t="str">
        <f t="shared" si="27"/>
        <v>NO</v>
      </c>
      <c r="CQ39" s="61" t="str">
        <f t="shared" si="31"/>
        <v>NO</v>
      </c>
      <c r="CR39" s="61" t="str">
        <f t="shared" si="32"/>
        <v>NO</v>
      </c>
      <c r="CS39" s="63" t="str">
        <f t="shared" si="33"/>
        <v>OK</v>
      </c>
      <c r="CT39" s="55" t="b">
        <f t="shared" si="34"/>
        <v>0</v>
      </c>
      <c r="CU39" s="55" t="b">
        <f t="shared" si="35"/>
        <v>0</v>
      </c>
      <c r="CV39" s="55" t="b">
        <f t="shared" si="36"/>
        <v>0</v>
      </c>
      <c r="CW39" s="55" t="b">
        <f t="shared" si="37"/>
        <v>0</v>
      </c>
      <c r="CX39" s="62" t="str">
        <f t="shared" si="38"/>
        <v>SEQUENCE INCORRECT</v>
      </c>
      <c r="CY39" s="64">
        <f>COUNTIF(B21:B38,T(B39))</f>
        <v>18</v>
      </c>
    </row>
    <row r="40" spans="1:103" s="23" customFormat="1" ht="18.95" customHeight="1" thickBot="1">
      <c r="A40" s="51"/>
      <c r="B40" s="157"/>
      <c r="C40" s="158"/>
      <c r="D40" s="157"/>
      <c r="E40" s="158"/>
      <c r="F40" s="157"/>
      <c r="G40" s="158"/>
      <c r="H40" s="157"/>
      <c r="I40" s="158"/>
      <c r="J40" s="157"/>
      <c r="K40" s="158"/>
      <c r="L40" s="151" t="str">
        <f>IF(AND(B40&lt;&gt;"", H40&lt;&gt;"", J40&lt;&gt;"",OR(H40&lt;=I17,H40="ABS"),OR(J40&lt;=K17,J40="ABS")),IF(AND(J40="ABS"),"ABS",IF(SUM(H40:J40)=0,"ZERO",SUM(H40,J40))),"")</f>
        <v/>
      </c>
      <c r="M40" s="151"/>
      <c r="N40" s="152" t="str">
        <f>IF(AND(A40&lt;&gt;"",B40&lt;&gt;"",D40&lt;&gt;"", F40&lt;&gt;"", H40&lt;&gt;"", J40&lt;&gt;"",S40="",R40="OK",V40="",OR(D40&lt;=E17,D40="ABS"),OR(F40&lt;=G17,F40="ABS"),OR(H40&lt;=I17,H40="ABS"),OR(J40&lt;=K17,J40="ABS")),IF(AND(OR(D40=0,D40="ABS"),OR(F40=0,F40="ABS"),OR(L40=0,L40="ABS"),D40="ABS",F40="ABS",L40="ABS"),"ABS",IF(AND(SUM(D40:F40)=0,OR(L40="ZERO",L40="ABS")),"ZERO",IF(L40="ABS",SUM(D40,F40),SUM(D40,F40,H40,J40)))),"")</f>
        <v/>
      </c>
      <c r="O40" s="153"/>
      <c r="P40" s="97" t="str">
        <f>IF(N40="","",IF(O17=250,LOOKUP(N40,{"ABS","ZERO",0,125,137,150,165,187,212},{"FAIL","FAIL","FAIL","C","C+","B","B+","A","A+"}),IF(O17=200,LOOKUP(N40,{"ABS","ZERO",0,100,110,120,132,150,170},{"FAIL","FAIL","FAIL","C","C+","B","B+","A","A+"}),IF(O17=150,LOOKUP(N40,{"ABS","ZERO",0,75,82,90,99,112,127},{"FAIL","FAIL","FAIL","C","C+","B","B+","A","A+"}),IF(O17=100,LOOKUP(N40,{"ABS","ZERO",0,50,55,60,66,75,85},{"FAIL","FAIL","FAIL","C","C+","B","B+","A","A+"}),IF(O17=50,LOOKUP(N40,{"ABS","ZERO",0,25,27,30,33,37,42},{"FAIL","FAIL","FAIL","C","C+","B","B+","A","A+"})))))))</f>
        <v/>
      </c>
      <c r="Q40" s="210"/>
      <c r="R40" s="66" t="str">
        <f t="shared" si="0"/>
        <v/>
      </c>
      <c r="S40" s="308" t="str">
        <f>IF(AND(A40&lt;&gt;"",B40&lt;&gt;""),IF(OR(D40&lt;&gt;"ABS"),IF(OR(AND(D40&lt;ROUNDDOWN((0.7*E17),0),D40&lt;&gt;0),D40&gt;E17,D40=""),"Attendance Marks incorrect",""),""),"")</f>
        <v/>
      </c>
      <c r="T40" s="309"/>
      <c r="U40" s="309"/>
      <c r="V40" s="242" t="str">
        <f>IF(OR(AND(OR(F40&lt;=G17, F40=0, F40="ABS"),OR(H40&lt;=I17, H40=0, H40="ABS"),OR(J40&lt;=K17, J40=0,J40="ABS"))),IF(OR(AND(A40="",B40="",D40="",F40="",H40="",J40=""),AND(A40&lt;&gt;"",B40&lt;&gt;"",D40&lt;&gt;"",F40&lt;&gt;"",H40&lt;&gt;"",J40&lt;&gt;"", AG40="OK")),"","Given Marks or Format is incorrect"),"Given Marks or Format is incorrect")</f>
        <v/>
      </c>
      <c r="W40" s="243"/>
      <c r="X40" s="244"/>
      <c r="Y40" s="109" t="b">
        <f>IF(AND(EXACT(LEFT(B40,3),LEFT(G10,3)),MID(B40,4,1)="-",ISNUMBER(INT(MID(B40,5,1))),ISNUMBER(INT(MID(B40,6,1))),MID(B40,5,2)&lt;&gt;"00",MID(B40,5,2)&lt;&gt;MID(G10,2,2),EXACT(MID(B40,7,4),RIGHT(G10,4)),ISNUMBER(INT(MID(B40,11,1))),ISNUMBER(INT(MID(B40,12,1))),MID(B40,11,2)&lt;&gt;"00",OR(ISNUMBER(INT(MID(B40,11,3))),MID(B40,13,1)=""),OR(AND(ISNUMBER(INT(MID(B40,11,3))),MID(B40,11,1)&lt;&gt;"0",MID(B40,14,1)=""),AND((ISNUMBER(INT(MID(B40,11,2)))),MID(B40,13,1)=""))),"oKK")</f>
        <v>0</v>
      </c>
      <c r="Z40" s="14" t="b">
        <f>IF(AND(EXACT(LEFT(B40,4),LEFT(G8,4)),MID(B40,5,1)="-",ISNUMBER(INT(MID(B40,6,1))),ISNUMBER(INT(MID(B40,7,1))),MID(B40,6,2)&lt;&gt;"00",MID(B40,6,2)&lt;&gt;MID(G8,3,2),EXACT(MID(B40,8,2),RIGHT(G8,2)),ISNUMBER(INT(MID(B40,10,1))),ISNUMBER(INT(MID(B40,11,1))),MID(B40,10,2)&lt;&gt;"00",OR(ISNUMBER(INT(MID(B40,10,3))),MID(B40,12,1)=""),OR(AND(ISNUMBER(INT(MID(B40,10,3))),MID(B40,10,1)&lt;&gt;"0",MID(B40,13,1)=""),AND((ISNUMBER(INT(MID(B40,10,2)))),MID(B40,12,1)=""))),"oKK")</f>
        <v>0</v>
      </c>
      <c r="AA40" s="14" t="b">
        <f>IF(AND(EXACT(LEFT(B40,3),LEFT(G8,3)),MID(B40,4,1)="-",ISNUMBER(INT(MID(B40,5,1))),ISNUMBER(INT(MID(B40,6,1))),MID(B40,5,2)&lt;&gt;"00",MID(B40,5,2)&lt;&gt;MID(G8,2,2),EXACT(MID(B40,7,3),RIGHT(G8,3)),ISNUMBER(INT(MID(B40,10,1))),ISNUMBER(INT(MID(B40,11,1))),MID(B40,10,2)&lt;&gt;"00",OR(ISNUMBER(INT(MID(B40,10,3))),MID(B40,12,1)=""),OR(AND(ISNUMBER(INT(MID(B40,10,3))),MID(B40,10,1)&lt;&gt;"0",MID(B40,13,1)=""),AND((ISNUMBER(INT(MID(B40,10,2)))),MID(B40,12,1)=""))),"oKK")</f>
        <v>0</v>
      </c>
      <c r="AB40" s="12" t="b">
        <f>IF(AND( EXACT(LEFT(B40,LEN(G8)), G8),ISNUMBER(INT(MID(B40,(LEN(G8)+1),1))),ISNUMBER(INT(MID(B40,(LEN(G8)+2),1))), MID(B40,(LEN(G8)+1),2)&lt;&gt;"00",OR(ISNUMBER(INT(MID(B40,(LEN(G8)+3),1))),MID(B40,(LEN(G8)+3),1)=""),  OR(AND(ISNUMBER(INT(MID(B40,(LEN(G8)+1),3))),MID(B40,(LEN(G8)+1),1)&lt;&gt;"0", MID(B40,(LEN(G8)+4),1)=""),AND((ISNUMBER(INT(MID(B40,(LEN(G8)+1),2)))),MID(B40,(LEN(G8)+3),1)=""))),"OK")</f>
        <v>0</v>
      </c>
      <c r="AC40" s="13" t="b">
        <f>IF(AND(LEN(G8)=5,LEFT(G8,1)&lt;&gt;"K"),IF(AND((LEFT(B40,2)=LEFT(G8,2)),MID(B40,3,1)="-",ISNUMBER(INT(MID(B40,4,1))),ISNUMBER(INT(MID(B40,5,1))),MID(B40,4,2)&lt;&gt;"00", MID(B40,4,2)&lt;&gt;LEFT(G8,2),MID(B40,9,2)&lt;&gt;"00",EXACT(MID(B40,6,3),RIGHT(G8,3)),OR(ISNUMBER(INT(MID(B40,9,3))),MID(B40,11,1)=""),ISNUMBER(INT(MID(B40,9,1))),ISNUMBER(INT(MID(B40,10,1))),OR(AND(ISNUMBER(INT(MID(B40,9,3))),MID(B40,9,1)&lt;&gt;"0",MID(B40,12,1)=""),AND((ISNUMBER(INT(MID(B40,9,2)))),MID(B40,11,1)=""))),"oOk"))</f>
        <v>0</v>
      </c>
      <c r="AD40" s="14" t="b">
        <f>IF(LEFT(B40,1)="K",IF(AND(EXACT(LEFT(B40,3),LEFT(G8,3)),MID(B40,4,1)="-",ISNUMBER(INT(MID(B40,5,1))),ISNUMBER(INT(MID(B40,6,1))),MID(B40,5,2)&lt;&gt;"00", MID(B40,5,2)&lt;&gt;MID(G8,2,2),EXACT(MID(B40,7,2), RIGHT(G8,2)),ISNUMBER(INT(MID(B40,9,1))),ISNUMBER(INT(MID(B40,10,1))),MID(B40,9,2)&lt;&gt;"00",OR(ISNUMBER(INT(MID(B40,9,3))),MID(B40,11,1)=""),OR(AND(ISNUMBER(INT(MID(B40,9,3))),MID(B40,9,1)&lt;&gt;"0",MID(B40,12,1)=""),AND((ISNUMBER(INT(MID(B40,9,2)))),MID(B40,11,1)=""))),"oKK"))</f>
        <v>0</v>
      </c>
      <c r="AE40" s="15" t="b">
        <f>IF(AND((LEFT(B40,2)=LEFT(G8,2)),MID(B40,3,1)="-",ISNUMBER(INT(MID(B40,4,1))),ISNUMBER(INT(MID(B40,5,1))),MID(B40,4,2)&lt;&gt;"00", MID(B40,4,2)&lt;&gt;LEFT(G8,2),MID(B40,8,2)&lt;&gt;"00",EXACT(MID(B40,6,2), RIGHT(G8,2)),OR(ISNUMBER(INT(MID(B40,8,3))),MID(B40,10,1)=""),ISNUMBER(INT(MID(B40,8,1))),ISNUMBER(INT(MID(B40,9,1))), OR(AND(ISNUMBER(INT(MID(B40,8,3))),MID(B40,8,1)&lt;&gt;"0", MID(B40,11,1)=""),AND((ISNUMBER(INT(MID(B40,8,2)))),MID(B40,10,1)=""))),"oK")</f>
        <v>0</v>
      </c>
      <c r="AF40" s="23" t="b">
        <f t="shared" si="28"/>
        <v>0</v>
      </c>
      <c r="AG40" s="23" t="str">
        <f t="shared" si="1"/>
        <v>S# INCORRECT</v>
      </c>
      <c r="BO40" s="55" t="str">
        <f t="shared" si="2"/>
        <v/>
      </c>
      <c r="BP40" s="55" t="b">
        <f t="shared" si="3"/>
        <v>0</v>
      </c>
      <c r="BQ40" s="55" t="b">
        <f t="shared" si="4"/>
        <v>0</v>
      </c>
      <c r="BR40" s="55" t="b">
        <f t="shared" si="5"/>
        <v>0</v>
      </c>
      <c r="BS40" s="55" t="str">
        <f t="shared" si="6"/>
        <v/>
      </c>
      <c r="BT40" s="55" t="str">
        <f t="shared" si="7"/>
        <v/>
      </c>
      <c r="BU40" s="55" t="str">
        <f t="shared" si="8"/>
        <v/>
      </c>
      <c r="BV40" s="55" t="str">
        <f t="shared" si="9"/>
        <v/>
      </c>
      <c r="BW40" s="60" t="str">
        <f t="shared" si="10"/>
        <v/>
      </c>
      <c r="BX40" s="61" t="str">
        <f t="shared" si="29"/>
        <v>INCORRECT</v>
      </c>
      <c r="BY40" s="55" t="b">
        <f t="shared" si="30"/>
        <v>0</v>
      </c>
      <c r="BZ40" s="62" t="str">
        <f t="shared" si="11"/>
        <v/>
      </c>
      <c r="CA40" s="55" t="b">
        <f t="shared" si="12"/>
        <v>0</v>
      </c>
      <c r="CB40" s="55" t="b">
        <f t="shared" si="13"/>
        <v>0</v>
      </c>
      <c r="CC40" s="55" t="b">
        <f t="shared" si="14"/>
        <v>0</v>
      </c>
      <c r="CD40" s="55" t="b">
        <f t="shared" si="15"/>
        <v>0</v>
      </c>
      <c r="CE40" s="55" t="b">
        <f t="shared" si="16"/>
        <v>0</v>
      </c>
      <c r="CF40" s="55" t="b">
        <f t="shared" si="17"/>
        <v>0</v>
      </c>
      <c r="CG40" s="55" t="str">
        <f t="shared" si="18"/>
        <v/>
      </c>
      <c r="CH40" s="55" t="str">
        <f t="shared" si="19"/>
        <v/>
      </c>
      <c r="CI40" s="55" t="str">
        <f t="shared" si="20"/>
        <v/>
      </c>
      <c r="CJ40" s="55" t="str">
        <f t="shared" si="21"/>
        <v/>
      </c>
      <c r="CK40" s="55" t="str">
        <f t="shared" si="22"/>
        <v/>
      </c>
      <c r="CL40" s="55" t="str">
        <f t="shared" si="23"/>
        <v/>
      </c>
      <c r="CM40" s="62" t="str">
        <f t="shared" si="24"/>
        <v/>
      </c>
      <c r="CN40" s="62" t="str">
        <f t="shared" si="25"/>
        <v/>
      </c>
      <c r="CO40" s="63" t="str">
        <f t="shared" si="26"/>
        <v>NO</v>
      </c>
      <c r="CP40" s="63" t="str">
        <f t="shared" si="27"/>
        <v>NO</v>
      </c>
      <c r="CQ40" s="61" t="str">
        <f t="shared" si="31"/>
        <v>NO</v>
      </c>
      <c r="CR40" s="61" t="str">
        <f t="shared" si="32"/>
        <v>NO</v>
      </c>
      <c r="CS40" s="63" t="str">
        <f t="shared" si="33"/>
        <v>OK</v>
      </c>
      <c r="CT40" s="55" t="b">
        <f t="shared" si="34"/>
        <v>0</v>
      </c>
      <c r="CU40" s="55" t="b">
        <f t="shared" si="35"/>
        <v>0</v>
      </c>
      <c r="CV40" s="55" t="b">
        <f t="shared" si="36"/>
        <v>0</v>
      </c>
      <c r="CW40" s="55" t="b">
        <f t="shared" si="37"/>
        <v>0</v>
      </c>
      <c r="CX40" s="62" t="str">
        <f t="shared" si="38"/>
        <v>SEQUENCE INCORRECT</v>
      </c>
      <c r="CY40" s="64">
        <f>COUNTIF(B21:B39,T(B40))</f>
        <v>19</v>
      </c>
    </row>
    <row r="41" spans="1:103" ht="18" customHeight="1" thickBot="1">
      <c r="A41" s="56" t="s">
        <v>470</v>
      </c>
      <c r="B41" s="57" t="s">
        <v>470</v>
      </c>
      <c r="C41" s="310" t="s">
        <v>336</v>
      </c>
      <c r="D41" s="310"/>
      <c r="E41" s="310"/>
      <c r="F41" s="310"/>
      <c r="G41" s="310"/>
      <c r="H41" s="310"/>
      <c r="I41" s="310"/>
      <c r="J41" s="310"/>
      <c r="K41" s="310"/>
      <c r="L41" s="310"/>
      <c r="M41" s="310"/>
      <c r="N41" s="310"/>
      <c r="O41" s="310"/>
      <c r="P41" s="310"/>
      <c r="Q41" s="210"/>
      <c r="R41" s="18">
        <f>COUNTIF(R21:R40,"FORMAT INCORRECT")+(COUNTIF(R21:R40,"SEQUENCE INCORRECT"))</f>
        <v>0</v>
      </c>
      <c r="S41" s="247">
        <f>COUNTIF(S21:S40,"Attendance Marks incorrect")</f>
        <v>0</v>
      </c>
      <c r="T41" s="248"/>
      <c r="U41" s="248"/>
      <c r="V41" s="247">
        <f>COUNTIF(V21:AC40,"Given Marks or Format is incorrect")</f>
        <v>0</v>
      </c>
      <c r="W41" s="248"/>
      <c r="X41" s="248"/>
      <c r="Y41" s="248"/>
      <c r="Z41" s="248"/>
      <c r="AA41" s="248"/>
      <c r="AB41" s="248"/>
      <c r="AC41" s="274"/>
    </row>
    <row r="42" spans="1:103" ht="11.25" customHeight="1" thickBot="1">
      <c r="A42" s="58" t="s">
        <v>470</v>
      </c>
      <c r="B42" s="59" t="s">
        <v>470</v>
      </c>
      <c r="C42" s="311"/>
      <c r="D42" s="311"/>
      <c r="E42" s="311"/>
      <c r="F42" s="311"/>
      <c r="G42" s="311"/>
      <c r="H42" s="311"/>
      <c r="I42" s="311"/>
      <c r="J42" s="311"/>
      <c r="K42" s="311"/>
      <c r="L42" s="311"/>
      <c r="M42" s="311"/>
      <c r="N42" s="311"/>
      <c r="O42" s="311"/>
      <c r="P42" s="311"/>
      <c r="Q42" s="210"/>
      <c r="R42" s="307"/>
      <c r="S42" s="307"/>
      <c r="T42" s="307"/>
      <c r="U42" s="307"/>
      <c r="V42" s="307"/>
      <c r="W42" s="307"/>
      <c r="X42" s="307"/>
      <c r="Y42" s="102"/>
      <c r="Z42" s="87"/>
      <c r="AA42" s="87"/>
    </row>
    <row r="43" spans="1:103" ht="17.25" customHeight="1">
      <c r="A43" s="272"/>
      <c r="B43" s="272"/>
      <c r="C43" s="272"/>
      <c r="D43" s="272"/>
      <c r="E43" s="272"/>
      <c r="F43" s="272"/>
      <c r="G43" s="272"/>
      <c r="H43" s="272"/>
      <c r="I43" s="272"/>
      <c r="J43" s="272"/>
      <c r="K43" s="272"/>
      <c r="L43" s="272"/>
      <c r="M43" s="272"/>
      <c r="N43" s="272"/>
      <c r="O43" s="272"/>
      <c r="P43" s="272"/>
      <c r="Q43" s="210"/>
      <c r="R43" s="276" t="s">
        <v>339</v>
      </c>
      <c r="S43" s="277"/>
      <c r="T43" s="278"/>
      <c r="U43" s="263">
        <f>SUM(R41:AC41)</f>
        <v>0</v>
      </c>
      <c r="V43" s="264"/>
      <c r="W43" s="275"/>
      <c r="X43" s="267"/>
      <c r="Y43" s="100"/>
      <c r="Z43" s="85"/>
      <c r="AA43" s="85"/>
    </row>
    <row r="44" spans="1:103" ht="20.25" customHeight="1" thickBot="1">
      <c r="A44" s="273"/>
      <c r="B44" s="273"/>
      <c r="C44" s="273"/>
      <c r="D44" s="273"/>
      <c r="E44" s="273"/>
      <c r="F44" s="273"/>
      <c r="G44" s="273"/>
      <c r="H44" s="273"/>
      <c r="I44" s="273"/>
      <c r="J44" s="273"/>
      <c r="K44" s="273"/>
      <c r="L44" s="273"/>
      <c r="M44" s="273"/>
      <c r="N44" s="273"/>
      <c r="O44" s="273"/>
      <c r="P44" s="273"/>
      <c r="Q44" s="210"/>
      <c r="R44" s="279"/>
      <c r="S44" s="280"/>
      <c r="T44" s="281"/>
      <c r="U44" s="265"/>
      <c r="V44" s="266"/>
      <c r="W44" s="275"/>
      <c r="X44" s="267"/>
      <c r="Y44" s="100"/>
      <c r="Z44" s="85"/>
      <c r="AA44" s="85"/>
    </row>
    <row r="45" spans="1:103" ht="15.75" customHeight="1">
      <c r="A45" s="260" t="s">
        <v>337</v>
      </c>
      <c r="B45" s="260"/>
      <c r="C45" s="260"/>
      <c r="D45" s="267"/>
      <c r="E45" s="267"/>
      <c r="F45" s="260" t="s">
        <v>20</v>
      </c>
      <c r="G45" s="260"/>
      <c r="H45" s="260"/>
      <c r="I45" s="260"/>
      <c r="J45" s="267"/>
      <c r="K45" s="267"/>
      <c r="L45" s="260" t="s">
        <v>21</v>
      </c>
      <c r="M45" s="260"/>
      <c r="N45" s="260"/>
      <c r="O45" s="260"/>
      <c r="P45" s="260"/>
      <c r="Q45" s="210"/>
      <c r="R45" s="177" t="s">
        <v>491</v>
      </c>
      <c r="S45" s="249"/>
      <c r="T45" s="249"/>
      <c r="U45" s="249"/>
      <c r="V45" s="249"/>
      <c r="W45" s="249"/>
      <c r="X45" s="250"/>
      <c r="Y45" s="101"/>
      <c r="Z45" s="86"/>
      <c r="AA45" s="86"/>
    </row>
    <row r="46" spans="1:103">
      <c r="A46" s="261"/>
      <c r="B46" s="261"/>
      <c r="C46" s="261"/>
      <c r="D46" s="267"/>
      <c r="E46" s="267"/>
      <c r="F46" s="261"/>
      <c r="G46" s="261"/>
      <c r="H46" s="261"/>
      <c r="I46" s="261"/>
      <c r="J46" s="267"/>
      <c r="K46" s="267"/>
      <c r="L46" s="261"/>
      <c r="M46" s="261"/>
      <c r="N46" s="261"/>
      <c r="O46" s="261"/>
      <c r="P46" s="261"/>
      <c r="Q46" s="210"/>
      <c r="R46" s="176"/>
      <c r="S46" s="174"/>
      <c r="T46" s="174"/>
      <c r="U46" s="174"/>
      <c r="V46" s="174"/>
      <c r="W46" s="174"/>
      <c r="X46" s="175"/>
      <c r="Y46" s="101"/>
      <c r="Z46" s="86"/>
      <c r="AA46" s="86"/>
    </row>
    <row r="47" spans="1:103">
      <c r="A47" s="262"/>
      <c r="B47" s="262"/>
      <c r="C47" s="262"/>
      <c r="D47" s="268"/>
      <c r="E47" s="268"/>
      <c r="F47" s="262"/>
      <c r="G47" s="262"/>
      <c r="H47" s="262"/>
      <c r="I47" s="262"/>
      <c r="J47" s="268"/>
      <c r="K47" s="268"/>
      <c r="L47" s="262"/>
      <c r="M47" s="262"/>
      <c r="N47" s="262"/>
      <c r="O47" s="262"/>
      <c r="P47" s="262"/>
      <c r="Q47" s="210"/>
      <c r="R47" s="176"/>
      <c r="S47" s="174"/>
      <c r="T47" s="174"/>
      <c r="U47" s="174"/>
      <c r="V47" s="174"/>
      <c r="W47" s="174"/>
      <c r="X47" s="175"/>
      <c r="Y47" s="101"/>
      <c r="Z47" s="86"/>
      <c r="AA47" s="86"/>
    </row>
    <row r="48" spans="1:103" ht="12" customHeight="1">
      <c r="A48" s="44" t="s">
        <v>15</v>
      </c>
      <c r="B48" s="254" t="s">
        <v>14</v>
      </c>
      <c r="C48" s="255"/>
      <c r="D48" s="255"/>
      <c r="E48" s="255"/>
      <c r="F48" s="255"/>
      <c r="G48" s="255"/>
      <c r="H48" s="255"/>
      <c r="I48" s="255"/>
      <c r="J48" s="255"/>
      <c r="K48" s="255"/>
      <c r="L48" s="255"/>
      <c r="M48" s="255"/>
      <c r="N48" s="255"/>
      <c r="O48" s="255"/>
      <c r="P48" s="256"/>
      <c r="Q48" s="210"/>
      <c r="R48" s="176"/>
      <c r="S48" s="174"/>
      <c r="T48" s="174"/>
      <c r="U48" s="174"/>
      <c r="V48" s="174"/>
      <c r="W48" s="174"/>
      <c r="X48" s="175"/>
      <c r="Y48" s="101"/>
      <c r="Z48" s="86"/>
      <c r="AA48" s="86"/>
    </row>
    <row r="49" spans="1:29" ht="12" customHeight="1" thickBot="1">
      <c r="A49" s="46">
        <f>$U$43</f>
        <v>0</v>
      </c>
      <c r="B49" s="257"/>
      <c r="C49" s="258"/>
      <c r="D49" s="258"/>
      <c r="E49" s="258"/>
      <c r="F49" s="258"/>
      <c r="G49" s="258"/>
      <c r="H49" s="258"/>
      <c r="I49" s="258"/>
      <c r="J49" s="258"/>
      <c r="K49" s="258"/>
      <c r="L49" s="258"/>
      <c r="M49" s="258"/>
      <c r="N49" s="258"/>
      <c r="O49" s="258"/>
      <c r="P49" s="259"/>
      <c r="Q49" s="210"/>
      <c r="R49" s="251"/>
      <c r="S49" s="252"/>
      <c r="T49" s="252"/>
      <c r="U49" s="252"/>
      <c r="V49" s="252"/>
      <c r="W49" s="252"/>
      <c r="X49" s="253"/>
      <c r="Y49" s="101"/>
      <c r="Z49" s="86"/>
      <c r="AA49" s="86"/>
    </row>
    <row r="50" spans="1:29">
      <c r="A50" s="272"/>
      <c r="B50" s="272"/>
      <c r="C50" s="272"/>
      <c r="D50" s="272"/>
      <c r="E50" s="272"/>
      <c r="F50" s="272"/>
      <c r="G50" s="272"/>
      <c r="H50" s="272"/>
      <c r="I50" s="272"/>
      <c r="J50" s="272"/>
      <c r="K50" s="272"/>
      <c r="L50" s="272"/>
      <c r="M50" s="272"/>
      <c r="N50" s="272"/>
      <c r="O50" s="272"/>
      <c r="P50" s="272"/>
      <c r="Q50" s="267"/>
      <c r="R50" s="293" t="s">
        <v>471</v>
      </c>
      <c r="S50" s="293"/>
      <c r="T50" s="293"/>
      <c r="U50" s="293"/>
      <c r="V50" s="293"/>
      <c r="W50" s="293"/>
      <c r="X50" s="293"/>
      <c r="Y50" s="293"/>
      <c r="Z50" s="293"/>
      <c r="AA50" s="293"/>
      <c r="AB50" s="293"/>
      <c r="AC50" s="293"/>
    </row>
    <row r="51" spans="1:29">
      <c r="A51" s="267"/>
      <c r="B51" s="267"/>
      <c r="C51" s="267"/>
      <c r="D51" s="267"/>
      <c r="E51" s="267"/>
      <c r="F51" s="267"/>
      <c r="G51" s="267"/>
      <c r="H51" s="267"/>
      <c r="I51" s="267"/>
      <c r="J51" s="267"/>
      <c r="K51" s="267"/>
      <c r="L51" s="267"/>
      <c r="M51" s="267"/>
      <c r="N51" s="267"/>
      <c r="O51" s="267"/>
      <c r="P51" s="267"/>
      <c r="Q51" s="267"/>
      <c r="R51" s="294"/>
      <c r="S51" s="294"/>
      <c r="T51" s="294"/>
      <c r="U51" s="294"/>
      <c r="V51" s="294"/>
      <c r="W51" s="294"/>
      <c r="X51" s="294"/>
      <c r="Y51" s="294"/>
      <c r="Z51" s="294"/>
      <c r="AA51" s="294"/>
      <c r="AB51" s="294"/>
      <c r="AC51" s="294"/>
    </row>
    <row r="52" spans="1:29">
      <c r="A52" s="267"/>
      <c r="B52" s="267"/>
      <c r="C52" s="267"/>
      <c r="D52" s="267"/>
      <c r="E52" s="267"/>
      <c r="F52" s="267"/>
      <c r="G52" s="267"/>
      <c r="H52" s="267"/>
      <c r="I52" s="267"/>
      <c r="J52" s="267"/>
      <c r="K52" s="267"/>
      <c r="L52" s="267"/>
      <c r="M52" s="267"/>
      <c r="N52" s="267"/>
      <c r="O52" s="267"/>
      <c r="P52" s="267"/>
      <c r="Q52" s="267"/>
      <c r="R52" s="295"/>
      <c r="S52" s="295"/>
      <c r="T52" s="295"/>
      <c r="U52" s="295"/>
      <c r="V52" s="295"/>
      <c r="W52" s="295"/>
      <c r="X52" s="295"/>
      <c r="Y52" s="295"/>
      <c r="Z52" s="295"/>
      <c r="AA52" s="295"/>
      <c r="AB52" s="295"/>
      <c r="AC52" s="295"/>
    </row>
    <row r="53" spans="1:29">
      <c r="A53" s="267"/>
      <c r="B53" s="267"/>
      <c r="C53" s="267"/>
      <c r="D53" s="267"/>
      <c r="E53" s="267"/>
      <c r="F53" s="267"/>
      <c r="G53" s="267"/>
      <c r="H53" s="267"/>
      <c r="I53" s="267"/>
      <c r="J53" s="267"/>
      <c r="K53" s="267"/>
      <c r="L53" s="267"/>
      <c r="M53" s="267"/>
      <c r="N53" s="267"/>
      <c r="O53" s="267"/>
      <c r="P53" s="267"/>
      <c r="Q53" s="267"/>
      <c r="R53" s="296" t="s">
        <v>472</v>
      </c>
      <c r="S53" s="297"/>
      <c r="T53" s="297"/>
      <c r="U53" s="297"/>
      <c r="V53" s="297"/>
      <c r="W53" s="297"/>
      <c r="X53" s="297"/>
      <c r="Y53" s="297"/>
      <c r="Z53" s="297"/>
      <c r="AA53" s="297"/>
      <c r="AB53" s="297"/>
      <c r="AC53" s="298"/>
    </row>
    <row r="54" spans="1:29" ht="16.5" thickBot="1">
      <c r="A54" s="267"/>
      <c r="B54" s="267"/>
      <c r="C54" s="267"/>
      <c r="D54" s="267"/>
      <c r="E54" s="267"/>
      <c r="F54" s="267"/>
      <c r="G54" s="267"/>
      <c r="H54" s="267"/>
      <c r="I54" s="267"/>
      <c r="J54" s="267"/>
      <c r="K54" s="267"/>
      <c r="L54" s="267"/>
      <c r="M54" s="267"/>
      <c r="N54" s="267"/>
      <c r="O54" s="267"/>
      <c r="P54" s="267"/>
      <c r="Q54" s="267"/>
      <c r="R54" s="299"/>
      <c r="S54" s="300"/>
      <c r="T54" s="300"/>
      <c r="U54" s="300"/>
      <c r="V54" s="300"/>
      <c r="W54" s="300"/>
      <c r="X54" s="300"/>
      <c r="Y54" s="300"/>
      <c r="Z54" s="300"/>
      <c r="AA54" s="300"/>
      <c r="AB54" s="300"/>
      <c r="AC54" s="301"/>
    </row>
    <row r="55" spans="1:29" ht="21" thickBot="1">
      <c r="A55" s="267"/>
      <c r="B55" s="267"/>
      <c r="C55" s="267"/>
      <c r="D55" s="267"/>
      <c r="E55" s="267"/>
      <c r="F55" s="267"/>
      <c r="G55" s="267"/>
      <c r="H55" s="267"/>
      <c r="I55" s="267"/>
      <c r="J55" s="267"/>
      <c r="K55" s="267"/>
      <c r="L55" s="267"/>
      <c r="M55" s="267"/>
      <c r="N55" s="267"/>
      <c r="O55" s="267"/>
      <c r="P55" s="267"/>
      <c r="Q55" s="267"/>
      <c r="R55" s="67" t="s">
        <v>7</v>
      </c>
      <c r="S55" s="302" t="s">
        <v>8</v>
      </c>
      <c r="T55" s="302"/>
      <c r="U55" s="302"/>
      <c r="V55" s="303" t="s">
        <v>473</v>
      </c>
      <c r="W55" s="303"/>
      <c r="X55" s="303"/>
      <c r="Y55" s="303"/>
      <c r="Z55" s="303"/>
      <c r="AA55" s="303"/>
      <c r="AB55" s="303"/>
      <c r="AC55" s="303"/>
    </row>
    <row r="56" spans="1:29" ht="16.5" thickBot="1">
      <c r="A56" s="267"/>
      <c r="B56" s="267"/>
      <c r="C56" s="267"/>
      <c r="D56" s="267"/>
      <c r="E56" s="267"/>
      <c r="F56" s="267"/>
      <c r="G56" s="267"/>
      <c r="H56" s="267"/>
      <c r="I56" s="267"/>
      <c r="J56" s="267"/>
      <c r="K56" s="267"/>
      <c r="L56" s="267"/>
      <c r="M56" s="267"/>
      <c r="N56" s="267"/>
      <c r="O56" s="267"/>
      <c r="P56" s="267"/>
      <c r="Q56" s="267"/>
      <c r="R56" s="68">
        <v>1</v>
      </c>
      <c r="S56" s="290" t="s">
        <v>474</v>
      </c>
      <c r="T56" s="290"/>
      <c r="U56" s="290"/>
      <c r="V56" s="291">
        <v>1</v>
      </c>
      <c r="W56" s="292"/>
      <c r="X56" s="290" t="s">
        <v>475</v>
      </c>
      <c r="Y56" s="290"/>
      <c r="Z56" s="290"/>
      <c r="AA56" s="290"/>
      <c r="AB56" s="290"/>
      <c r="AC56" s="290"/>
    </row>
    <row r="57" spans="1:29" ht="16.5" thickBot="1">
      <c r="A57" s="267"/>
      <c r="B57" s="267"/>
      <c r="C57" s="267"/>
      <c r="D57" s="267"/>
      <c r="E57" s="267"/>
      <c r="F57" s="267"/>
      <c r="G57" s="267"/>
      <c r="H57" s="267"/>
      <c r="I57" s="267"/>
      <c r="J57" s="267"/>
      <c r="K57" s="267"/>
      <c r="L57" s="267"/>
      <c r="M57" s="267"/>
      <c r="N57" s="267"/>
      <c r="O57" s="267"/>
      <c r="P57" s="267"/>
      <c r="Q57" s="267"/>
      <c r="R57" s="68">
        <v>2</v>
      </c>
      <c r="S57" s="290" t="s">
        <v>476</v>
      </c>
      <c r="T57" s="290"/>
      <c r="U57" s="290"/>
      <c r="V57" s="291">
        <v>2</v>
      </c>
      <c r="W57" s="292"/>
      <c r="X57" s="290" t="s">
        <v>477</v>
      </c>
      <c r="Y57" s="290"/>
      <c r="Z57" s="290"/>
      <c r="AA57" s="290"/>
      <c r="AB57" s="290"/>
      <c r="AC57" s="290"/>
    </row>
    <row r="58" spans="1:29" ht="16.5" thickBot="1">
      <c r="A58" s="267"/>
      <c r="B58" s="267"/>
      <c r="C58" s="267"/>
      <c r="D58" s="267"/>
      <c r="E58" s="267"/>
      <c r="F58" s="267"/>
      <c r="G58" s="267"/>
      <c r="H58" s="267"/>
      <c r="I58" s="267"/>
      <c r="J58" s="267"/>
      <c r="K58" s="267"/>
      <c r="L58" s="267"/>
      <c r="M58" s="267"/>
      <c r="N58" s="267"/>
      <c r="O58" s="267"/>
      <c r="P58" s="267"/>
      <c r="Q58" s="267"/>
      <c r="R58" s="68">
        <v>3</v>
      </c>
      <c r="S58" s="290" t="s">
        <v>478</v>
      </c>
      <c r="T58" s="290"/>
      <c r="U58" s="290"/>
      <c r="V58" s="291">
        <v>3</v>
      </c>
      <c r="W58" s="292"/>
      <c r="X58" s="290" t="s">
        <v>479</v>
      </c>
      <c r="Y58" s="290"/>
      <c r="Z58" s="290"/>
      <c r="AA58" s="290"/>
      <c r="AB58" s="290"/>
      <c r="AC58" s="290"/>
    </row>
    <row r="59" spans="1:29" ht="16.5" thickBot="1">
      <c r="A59" s="267"/>
      <c r="B59" s="267"/>
      <c r="C59" s="267"/>
      <c r="D59" s="267"/>
      <c r="E59" s="267"/>
      <c r="F59" s="267"/>
      <c r="G59" s="267"/>
      <c r="H59" s="267"/>
      <c r="I59" s="267"/>
      <c r="J59" s="267"/>
      <c r="K59" s="267"/>
      <c r="L59" s="267"/>
      <c r="M59" s="267"/>
      <c r="N59" s="267"/>
      <c r="O59" s="267"/>
      <c r="P59" s="267"/>
      <c r="Q59" s="267"/>
      <c r="R59" s="68">
        <v>4</v>
      </c>
      <c r="S59" s="290" t="s">
        <v>480</v>
      </c>
      <c r="T59" s="290"/>
      <c r="U59" s="290"/>
      <c r="V59" s="291">
        <v>4</v>
      </c>
      <c r="W59" s="292"/>
      <c r="X59" s="290" t="s">
        <v>481</v>
      </c>
      <c r="Y59" s="290"/>
      <c r="Z59" s="290"/>
      <c r="AA59" s="290"/>
      <c r="AB59" s="290"/>
      <c r="AC59" s="290"/>
    </row>
    <row r="60" spans="1:29" ht="16.5" thickBot="1">
      <c r="A60" s="267"/>
      <c r="B60" s="267"/>
      <c r="C60" s="267"/>
      <c r="D60" s="267"/>
      <c r="E60" s="267"/>
      <c r="F60" s="267"/>
      <c r="G60" s="267"/>
      <c r="H60" s="267"/>
      <c r="I60" s="267"/>
      <c r="J60" s="267"/>
      <c r="K60" s="267"/>
      <c r="L60" s="267"/>
      <c r="M60" s="267"/>
      <c r="N60" s="267"/>
      <c r="O60" s="267"/>
      <c r="P60" s="267"/>
      <c r="Q60" s="267"/>
      <c r="R60" s="68">
        <v>5</v>
      </c>
      <c r="S60" s="290" t="s">
        <v>482</v>
      </c>
      <c r="T60" s="290"/>
      <c r="U60" s="290"/>
      <c r="V60" s="291">
        <v>5</v>
      </c>
      <c r="W60" s="292"/>
      <c r="X60" s="290" t="s">
        <v>483</v>
      </c>
      <c r="Y60" s="290"/>
      <c r="Z60" s="290"/>
      <c r="AA60" s="290"/>
      <c r="AB60" s="290"/>
      <c r="AC60" s="290"/>
    </row>
    <row r="61" spans="1:29" ht="16.5" thickBot="1">
      <c r="A61" s="267"/>
      <c r="B61" s="267"/>
      <c r="C61" s="267"/>
      <c r="D61" s="267"/>
      <c r="E61" s="267"/>
      <c r="F61" s="267"/>
      <c r="G61" s="267"/>
      <c r="H61" s="267"/>
      <c r="I61" s="267"/>
      <c r="J61" s="267"/>
      <c r="K61" s="267"/>
      <c r="L61" s="267"/>
      <c r="M61" s="267"/>
      <c r="N61" s="267"/>
      <c r="O61" s="267"/>
      <c r="P61" s="267"/>
      <c r="Q61" s="267"/>
      <c r="R61" s="68">
        <v>6</v>
      </c>
      <c r="S61" s="290" t="s">
        <v>484</v>
      </c>
      <c r="T61" s="290"/>
      <c r="U61" s="290"/>
      <c r="V61" s="291">
        <v>6</v>
      </c>
      <c r="W61" s="292"/>
      <c r="X61" s="290" t="s">
        <v>485</v>
      </c>
      <c r="Y61" s="290"/>
      <c r="Z61" s="290"/>
      <c r="AA61" s="290"/>
      <c r="AB61" s="290"/>
      <c r="AC61" s="290"/>
    </row>
    <row r="62" spans="1:29" ht="16.5" thickBot="1">
      <c r="A62" s="267"/>
      <c r="B62" s="267"/>
      <c r="C62" s="267"/>
      <c r="D62" s="267"/>
      <c r="E62" s="267"/>
      <c r="F62" s="267"/>
      <c r="G62" s="267"/>
      <c r="H62" s="267"/>
      <c r="I62" s="267"/>
      <c r="J62" s="267"/>
      <c r="K62" s="267"/>
      <c r="L62" s="267"/>
      <c r="M62" s="267"/>
      <c r="N62" s="267"/>
      <c r="O62" s="267"/>
      <c r="P62" s="267"/>
      <c r="Q62" s="267"/>
      <c r="R62" s="68">
        <v>7</v>
      </c>
      <c r="S62" s="290" t="s">
        <v>486</v>
      </c>
      <c r="T62" s="290"/>
      <c r="U62" s="290"/>
      <c r="V62" s="291">
        <v>7</v>
      </c>
      <c r="W62" s="292"/>
      <c r="X62" s="290" t="s">
        <v>487</v>
      </c>
      <c r="Y62" s="290"/>
      <c r="Z62" s="290"/>
      <c r="AA62" s="290"/>
      <c r="AB62" s="290"/>
      <c r="AC62" s="290"/>
    </row>
  </sheetData>
  <sheetProtection password="EDD8" sheet="1" objects="1" scenarios="1" selectLockedCells="1" autoFilter="0"/>
  <autoFilter ref="A20:C20">
    <filterColumn colId="1" showButton="0"/>
  </autoFilter>
  <mergeCells count="288">
    <mergeCell ref="X61:AC61"/>
    <mergeCell ref="S62:U62"/>
    <mergeCell ref="V62:W62"/>
    <mergeCell ref="X62:AC62"/>
    <mergeCell ref="S59:U59"/>
    <mergeCell ref="V59:W59"/>
    <mergeCell ref="X59:AC59"/>
    <mergeCell ref="S60:U60"/>
    <mergeCell ref="V60:W60"/>
    <mergeCell ref="X60:AC60"/>
    <mergeCell ref="S61:U61"/>
    <mergeCell ref="V61:W61"/>
    <mergeCell ref="X57:AC57"/>
    <mergeCell ref="S58:U58"/>
    <mergeCell ref="V58:W58"/>
    <mergeCell ref="X58:AC58"/>
    <mergeCell ref="R50:AC52"/>
    <mergeCell ref="R53:AC54"/>
    <mergeCell ref="S55:U55"/>
    <mergeCell ref="V55:AC55"/>
    <mergeCell ref="S56:U56"/>
    <mergeCell ref="V56:W56"/>
    <mergeCell ref="S57:U57"/>
    <mergeCell ref="V57:W57"/>
    <mergeCell ref="R1:X15"/>
    <mergeCell ref="A12:A19"/>
    <mergeCell ref="B12:C19"/>
    <mergeCell ref="R17:R19"/>
    <mergeCell ref="S17:U19"/>
    <mergeCell ref="V17:X19"/>
    <mergeCell ref="D18:E18"/>
    <mergeCell ref="F18:G18"/>
    <mergeCell ref="X56:AC56"/>
    <mergeCell ref="N20:O20"/>
    <mergeCell ref="S20:U20"/>
    <mergeCell ref="V20:X20"/>
    <mergeCell ref="B20:C20"/>
    <mergeCell ref="D20:E20"/>
    <mergeCell ref="F20:G20"/>
    <mergeCell ref="H20:I20"/>
    <mergeCell ref="J20:K20"/>
    <mergeCell ref="L20:M20"/>
    <mergeCell ref="D45:E47"/>
    <mergeCell ref="J45:K47"/>
    <mergeCell ref="A50:P62"/>
    <mergeCell ref="Q50:Q62"/>
    <mergeCell ref="A45:C47"/>
    <mergeCell ref="F45:I47"/>
    <mergeCell ref="L18:M18"/>
    <mergeCell ref="N18:O18"/>
    <mergeCell ref="A1:A4"/>
    <mergeCell ref="O1:P3"/>
    <mergeCell ref="Q1:Q49"/>
    <mergeCell ref="B4:C4"/>
    <mergeCell ref="D4:K4"/>
    <mergeCell ref="L4:P4"/>
    <mergeCell ref="A5:P5"/>
    <mergeCell ref="H18:I18"/>
    <mergeCell ref="J18:K18"/>
    <mergeCell ref="D19:E19"/>
    <mergeCell ref="F19:G19"/>
    <mergeCell ref="H19:I19"/>
    <mergeCell ref="J19:K19"/>
    <mergeCell ref="L19:M19"/>
    <mergeCell ref="N19:O19"/>
    <mergeCell ref="B9:K9"/>
    <mergeCell ref="L9:N9"/>
    <mergeCell ref="O9:P9"/>
    <mergeCell ref="A10:B10"/>
    <mergeCell ref="C10:G10"/>
    <mergeCell ref="H10:J10"/>
    <mergeCell ref="K10:P10"/>
    <mergeCell ref="A6:D6"/>
    <mergeCell ref="E6:P6"/>
    <mergeCell ref="A7:B7"/>
    <mergeCell ref="C7:P7"/>
    <mergeCell ref="E8:F8"/>
    <mergeCell ref="G8:H8"/>
    <mergeCell ref="I8:L8"/>
    <mergeCell ref="M8:P8"/>
    <mergeCell ref="D12:G13"/>
    <mergeCell ref="H12:M13"/>
    <mergeCell ref="N12:O16"/>
    <mergeCell ref="P12:P17"/>
    <mergeCell ref="D14:E16"/>
    <mergeCell ref="F14:G16"/>
    <mergeCell ref="H14:I16"/>
    <mergeCell ref="J14:K16"/>
    <mergeCell ref="L14:M16"/>
    <mergeCell ref="N21:O21"/>
    <mergeCell ref="S21:U21"/>
    <mergeCell ref="V21:X21"/>
    <mergeCell ref="B22:C22"/>
    <mergeCell ref="D22:E22"/>
    <mergeCell ref="F22:G22"/>
    <mergeCell ref="H22:I22"/>
    <mergeCell ref="J22:K22"/>
    <mergeCell ref="L22:M22"/>
    <mergeCell ref="N22:O22"/>
    <mergeCell ref="B21:C21"/>
    <mergeCell ref="D21:E21"/>
    <mergeCell ref="F21:G21"/>
    <mergeCell ref="H21:I21"/>
    <mergeCell ref="J21:K21"/>
    <mergeCell ref="L21:M21"/>
    <mergeCell ref="S22:U22"/>
    <mergeCell ref="V22:X22"/>
    <mergeCell ref="B23:C23"/>
    <mergeCell ref="D23:E23"/>
    <mergeCell ref="F23:G23"/>
    <mergeCell ref="H23:I23"/>
    <mergeCell ref="J23:K23"/>
    <mergeCell ref="L23:M23"/>
    <mergeCell ref="N23:O23"/>
    <mergeCell ref="S23:U23"/>
    <mergeCell ref="V23:X23"/>
    <mergeCell ref="B24:C24"/>
    <mergeCell ref="D24:E24"/>
    <mergeCell ref="F24:G24"/>
    <mergeCell ref="H24:I24"/>
    <mergeCell ref="J24:K24"/>
    <mergeCell ref="L24:M24"/>
    <mergeCell ref="N24:O24"/>
    <mergeCell ref="S24:U24"/>
    <mergeCell ref="V24:X24"/>
    <mergeCell ref="N25:O25"/>
    <mergeCell ref="S25:U25"/>
    <mergeCell ref="V25:X25"/>
    <mergeCell ref="B26:C26"/>
    <mergeCell ref="D26:E26"/>
    <mergeCell ref="F26:G26"/>
    <mergeCell ref="H26:I26"/>
    <mergeCell ref="J26:K26"/>
    <mergeCell ref="L26:M26"/>
    <mergeCell ref="N26:O26"/>
    <mergeCell ref="B25:C25"/>
    <mergeCell ref="D25:E25"/>
    <mergeCell ref="F25:G25"/>
    <mergeCell ref="H25:I25"/>
    <mergeCell ref="J25:K25"/>
    <mergeCell ref="L25:M25"/>
    <mergeCell ref="S26:U26"/>
    <mergeCell ref="V26:X26"/>
    <mergeCell ref="B27:C27"/>
    <mergeCell ref="D27:E27"/>
    <mergeCell ref="F27:G27"/>
    <mergeCell ref="H27:I27"/>
    <mergeCell ref="J27:K27"/>
    <mergeCell ref="L27:M27"/>
    <mergeCell ref="N27:O27"/>
    <mergeCell ref="S27:U27"/>
    <mergeCell ref="V27:X27"/>
    <mergeCell ref="B28:C28"/>
    <mergeCell ref="D28:E28"/>
    <mergeCell ref="F28:G28"/>
    <mergeCell ref="H28:I28"/>
    <mergeCell ref="J28:K28"/>
    <mergeCell ref="L28:M28"/>
    <mergeCell ref="N28:O28"/>
    <mergeCell ref="S28:U28"/>
    <mergeCell ref="V28:X28"/>
    <mergeCell ref="N29:O29"/>
    <mergeCell ref="S29:U29"/>
    <mergeCell ref="V29:X29"/>
    <mergeCell ref="B30:C30"/>
    <mergeCell ref="D30:E30"/>
    <mergeCell ref="F30:G30"/>
    <mergeCell ref="H30:I30"/>
    <mergeCell ref="J30:K30"/>
    <mergeCell ref="L30:M30"/>
    <mergeCell ref="N30:O30"/>
    <mergeCell ref="B29:C29"/>
    <mergeCell ref="D29:E29"/>
    <mergeCell ref="F29:G29"/>
    <mergeCell ref="H29:I29"/>
    <mergeCell ref="J29:K29"/>
    <mergeCell ref="L29:M29"/>
    <mergeCell ref="S30:U30"/>
    <mergeCell ref="V30:X30"/>
    <mergeCell ref="B31:C31"/>
    <mergeCell ref="D31:E31"/>
    <mergeCell ref="F31:G31"/>
    <mergeCell ref="H31:I31"/>
    <mergeCell ref="J31:K31"/>
    <mergeCell ref="L31:M31"/>
    <mergeCell ref="N31:O31"/>
    <mergeCell ref="S31:U31"/>
    <mergeCell ref="V31:X31"/>
    <mergeCell ref="B32:C32"/>
    <mergeCell ref="D32:E32"/>
    <mergeCell ref="F32:G32"/>
    <mergeCell ref="H32:I32"/>
    <mergeCell ref="J32:K32"/>
    <mergeCell ref="L32:M32"/>
    <mergeCell ref="N32:O32"/>
    <mergeCell ref="S32:U32"/>
    <mergeCell ref="V32:X32"/>
    <mergeCell ref="N33:O33"/>
    <mergeCell ref="S33:U33"/>
    <mergeCell ref="V33:X33"/>
    <mergeCell ref="B34:C34"/>
    <mergeCell ref="D34:E34"/>
    <mergeCell ref="F34:G34"/>
    <mergeCell ref="H34:I34"/>
    <mergeCell ref="J34:K34"/>
    <mergeCell ref="L34:M34"/>
    <mergeCell ref="N34:O34"/>
    <mergeCell ref="B33:C33"/>
    <mergeCell ref="D33:E33"/>
    <mergeCell ref="F33:G33"/>
    <mergeCell ref="H33:I33"/>
    <mergeCell ref="J33:K33"/>
    <mergeCell ref="L33:M33"/>
    <mergeCell ref="B36:C36"/>
    <mergeCell ref="D36:E36"/>
    <mergeCell ref="F36:G36"/>
    <mergeCell ref="H36:I36"/>
    <mergeCell ref="J36:K36"/>
    <mergeCell ref="L36:M36"/>
    <mergeCell ref="S34:U34"/>
    <mergeCell ref="V34:X34"/>
    <mergeCell ref="B35:C35"/>
    <mergeCell ref="D35:E35"/>
    <mergeCell ref="F35:G35"/>
    <mergeCell ref="H35:I35"/>
    <mergeCell ref="J35:K35"/>
    <mergeCell ref="L35:M35"/>
    <mergeCell ref="N35:O35"/>
    <mergeCell ref="S35:U35"/>
    <mergeCell ref="H39:I39"/>
    <mergeCell ref="J39:K39"/>
    <mergeCell ref="F38:G38"/>
    <mergeCell ref="H38:I38"/>
    <mergeCell ref="L37:M37"/>
    <mergeCell ref="V35:X35"/>
    <mergeCell ref="N36:O36"/>
    <mergeCell ref="S36:U36"/>
    <mergeCell ref="V36:X36"/>
    <mergeCell ref="S37:U37"/>
    <mergeCell ref="V37:X37"/>
    <mergeCell ref="B38:C38"/>
    <mergeCell ref="D38:E38"/>
    <mergeCell ref="L45:P47"/>
    <mergeCell ref="R45:X49"/>
    <mergeCell ref="B48:P49"/>
    <mergeCell ref="S41:U41"/>
    <mergeCell ref="V41:AC41"/>
    <mergeCell ref="R42:X42"/>
    <mergeCell ref="A43:P44"/>
    <mergeCell ref="R43:T44"/>
    <mergeCell ref="L39:M39"/>
    <mergeCell ref="S39:U39"/>
    <mergeCell ref="W43:X44"/>
    <mergeCell ref="V39:X39"/>
    <mergeCell ref="B40:C40"/>
    <mergeCell ref="D40:E40"/>
    <mergeCell ref="F40:G40"/>
    <mergeCell ref="H40:I40"/>
    <mergeCell ref="J40:K40"/>
    <mergeCell ref="L40:M40"/>
    <mergeCell ref="V40:X40"/>
    <mergeCell ref="B39:C39"/>
    <mergeCell ref="D39:E39"/>
    <mergeCell ref="F39:G39"/>
    <mergeCell ref="B2:N3"/>
    <mergeCell ref="B1:N1"/>
    <mergeCell ref="L11:P11"/>
    <mergeCell ref="N37:O37"/>
    <mergeCell ref="C41:P42"/>
    <mergeCell ref="U43:V44"/>
    <mergeCell ref="N39:O39"/>
    <mergeCell ref="L38:M38"/>
    <mergeCell ref="B37:C37"/>
    <mergeCell ref="D11:E11"/>
    <mergeCell ref="F11:G11"/>
    <mergeCell ref="H11:I11"/>
    <mergeCell ref="J11:K11"/>
    <mergeCell ref="A11:C11"/>
    <mergeCell ref="N40:O40"/>
    <mergeCell ref="S40:U40"/>
    <mergeCell ref="D37:E37"/>
    <mergeCell ref="F37:G37"/>
    <mergeCell ref="S38:U38"/>
    <mergeCell ref="V38:X38"/>
    <mergeCell ref="J38:K38"/>
    <mergeCell ref="H37:I37"/>
    <mergeCell ref="J37:K37"/>
    <mergeCell ref="N38:O38"/>
  </mergeCells>
  <printOptions horizontalCentered="1"/>
  <pageMargins left="0.35" right="0.35" top="0.3" bottom="0.3" header="0.3" footer="0.3"/>
  <pageSetup paperSize="9" orientation="portrait" errors="blank" r:id="rId1"/>
  <headerFooter>
    <oddFooter>&amp;R&amp;A</oddFooter>
  </headerFooter>
  <legacyDrawing r:id="rId2"/>
  <oleObjects>
    <oleObject progId="PBrush" shapeId="36865" r:id="rId3"/>
    <oleObject progId="PBrush" shapeId="36866" r:id="rId4"/>
  </oleObjects>
</worksheet>
</file>

<file path=xl/worksheets/sheet12.xml><?xml version="1.0" encoding="utf-8"?>
<worksheet xmlns="http://schemas.openxmlformats.org/spreadsheetml/2006/main" xmlns:r="http://schemas.openxmlformats.org/officeDocument/2006/relationships">
  <sheetPr codeName="Sheet12"/>
  <dimension ref="A1:K68"/>
  <sheetViews>
    <sheetView workbookViewId="0">
      <selection activeCell="A5" sqref="A5"/>
    </sheetView>
  </sheetViews>
  <sheetFormatPr defaultRowHeight="15.75"/>
  <cols>
    <col min="1" max="1" width="40.42578125" style="7" bestFit="1" customWidth="1"/>
    <col min="2" max="2" width="9.7109375" bestFit="1" customWidth="1"/>
    <col min="3" max="3" width="8.7109375" bestFit="1" customWidth="1"/>
    <col min="4" max="5" width="7.85546875" bestFit="1" customWidth="1"/>
    <col min="6" max="6" width="23.140625" bestFit="1" customWidth="1"/>
  </cols>
  <sheetData>
    <row r="1" spans="1:11">
      <c r="A1" s="6" t="s">
        <v>22</v>
      </c>
      <c r="B1" s="4"/>
      <c r="C1" s="4" t="s">
        <v>11</v>
      </c>
      <c r="D1" s="4" t="s">
        <v>11</v>
      </c>
      <c r="E1" s="4" t="s">
        <v>37</v>
      </c>
      <c r="F1" s="4" t="s">
        <v>113</v>
      </c>
      <c r="G1" s="5">
        <v>50</v>
      </c>
      <c r="H1" s="4" t="s">
        <v>116</v>
      </c>
      <c r="K1" s="4"/>
    </row>
    <row r="2" spans="1:11">
      <c r="A2" s="6" t="s">
        <v>13</v>
      </c>
      <c r="B2" s="4"/>
      <c r="C2" s="4" t="s">
        <v>19</v>
      </c>
      <c r="D2" s="4" t="s">
        <v>19</v>
      </c>
      <c r="E2" s="4" t="s">
        <v>38</v>
      </c>
      <c r="F2" s="4" t="s">
        <v>6</v>
      </c>
      <c r="G2" s="5">
        <v>100</v>
      </c>
      <c r="H2" s="4" t="s">
        <v>116</v>
      </c>
    </row>
    <row r="3" spans="1:11">
      <c r="A3" s="6" t="s">
        <v>23</v>
      </c>
      <c r="B3" s="4"/>
      <c r="C3" s="4" t="s">
        <v>104</v>
      </c>
      <c r="D3" s="4" t="s">
        <v>104</v>
      </c>
      <c r="E3" s="4" t="s">
        <v>39</v>
      </c>
      <c r="F3" s="4" t="s">
        <v>114</v>
      </c>
      <c r="G3" s="5">
        <v>150</v>
      </c>
      <c r="H3" s="4" t="s">
        <v>116</v>
      </c>
    </row>
    <row r="4" spans="1:11">
      <c r="A4" s="6" t="s">
        <v>24</v>
      </c>
      <c r="B4" s="4"/>
      <c r="C4" s="4" t="s">
        <v>105</v>
      </c>
      <c r="D4" s="4" t="s">
        <v>105</v>
      </c>
      <c r="E4" s="4" t="s">
        <v>40</v>
      </c>
      <c r="F4" s="4" t="s">
        <v>115</v>
      </c>
      <c r="G4" s="5">
        <v>200</v>
      </c>
      <c r="H4" s="4" t="s">
        <v>116</v>
      </c>
    </row>
    <row r="5" spans="1:11">
      <c r="A5" s="6" t="s">
        <v>25</v>
      </c>
      <c r="B5" s="4"/>
      <c r="C5" s="4" t="s">
        <v>106</v>
      </c>
      <c r="D5" s="4" t="s">
        <v>112</v>
      </c>
      <c r="E5" s="4" t="s">
        <v>41</v>
      </c>
      <c r="G5" s="5">
        <v>250</v>
      </c>
      <c r="H5" s="4" t="s">
        <v>116</v>
      </c>
    </row>
    <row r="6" spans="1:11">
      <c r="A6" s="6" t="s">
        <v>26</v>
      </c>
      <c r="B6" s="4"/>
      <c r="C6" s="4" t="s">
        <v>107</v>
      </c>
      <c r="E6" s="4" t="s">
        <v>42</v>
      </c>
      <c r="G6" s="5">
        <v>300</v>
      </c>
      <c r="H6" s="4" t="s">
        <v>116</v>
      </c>
    </row>
    <row r="7" spans="1:11">
      <c r="A7" s="6" t="s">
        <v>27</v>
      </c>
      <c r="B7" s="4"/>
      <c r="C7" s="4" t="s">
        <v>108</v>
      </c>
      <c r="E7" s="4" t="s">
        <v>43</v>
      </c>
      <c r="F7" s="4" t="s">
        <v>113</v>
      </c>
      <c r="G7" s="5">
        <v>350</v>
      </c>
      <c r="H7" s="4" t="s">
        <v>116</v>
      </c>
    </row>
    <row r="8" spans="1:11">
      <c r="A8" s="6" t="s">
        <v>28</v>
      </c>
      <c r="C8" s="4" t="s">
        <v>109</v>
      </c>
      <c r="E8" s="4" t="s">
        <v>44</v>
      </c>
      <c r="F8" s="4" t="s">
        <v>114</v>
      </c>
      <c r="G8" s="5">
        <v>400</v>
      </c>
      <c r="H8" s="4" t="s">
        <v>116</v>
      </c>
    </row>
    <row r="9" spans="1:11">
      <c r="A9" s="6" t="s">
        <v>29</v>
      </c>
      <c r="C9" s="4" t="s">
        <v>110</v>
      </c>
      <c r="E9" s="4" t="s">
        <v>45</v>
      </c>
      <c r="G9" s="5">
        <v>450</v>
      </c>
      <c r="H9" s="4" t="s">
        <v>116</v>
      </c>
    </row>
    <row r="10" spans="1:11">
      <c r="A10" s="6" t="s">
        <v>30</v>
      </c>
      <c r="C10" s="4" t="s">
        <v>111</v>
      </c>
      <c r="E10" s="4" t="s">
        <v>46</v>
      </c>
      <c r="G10" s="5">
        <v>500</v>
      </c>
      <c r="H10" s="4" t="s">
        <v>116</v>
      </c>
    </row>
    <row r="11" spans="1:11">
      <c r="A11" s="6" t="s">
        <v>31</v>
      </c>
      <c r="E11" s="4" t="s">
        <v>47</v>
      </c>
      <c r="H11" s="4" t="s">
        <v>116</v>
      </c>
    </row>
    <row r="12" spans="1:11">
      <c r="A12" s="6" t="s">
        <v>118</v>
      </c>
      <c r="E12" s="4" t="s">
        <v>48</v>
      </c>
      <c r="H12" s="4" t="s">
        <v>116</v>
      </c>
    </row>
    <row r="13" spans="1:11">
      <c r="A13" s="6" t="s">
        <v>32</v>
      </c>
      <c r="E13" s="4" t="s">
        <v>49</v>
      </c>
      <c r="H13" s="4" t="s">
        <v>116</v>
      </c>
    </row>
    <row r="14" spans="1:11">
      <c r="A14" s="6" t="s">
        <v>33</v>
      </c>
      <c r="E14" s="4" t="s">
        <v>50</v>
      </c>
      <c r="H14" s="4" t="s">
        <v>116</v>
      </c>
    </row>
    <row r="15" spans="1:11">
      <c r="A15" s="6" t="s">
        <v>34</v>
      </c>
      <c r="E15" s="4" t="s">
        <v>51</v>
      </c>
      <c r="H15" s="4" t="s">
        <v>116</v>
      </c>
    </row>
    <row r="16" spans="1:11">
      <c r="A16" s="6" t="s">
        <v>35</v>
      </c>
      <c r="E16" s="4" t="s">
        <v>52</v>
      </c>
      <c r="H16" s="4" t="s">
        <v>119</v>
      </c>
    </row>
    <row r="17" spans="1:8">
      <c r="A17" s="6" t="s">
        <v>36</v>
      </c>
      <c r="E17" s="4" t="s">
        <v>53</v>
      </c>
      <c r="H17" s="4" t="s">
        <v>120</v>
      </c>
    </row>
    <row r="18" spans="1:8">
      <c r="E18" s="4" t="s">
        <v>54</v>
      </c>
      <c r="H18" s="4"/>
    </row>
    <row r="19" spans="1:8">
      <c r="E19" s="4" t="s">
        <v>12</v>
      </c>
    </row>
    <row r="20" spans="1:8">
      <c r="E20" s="4" t="s">
        <v>55</v>
      </c>
    </row>
    <row r="21" spans="1:8">
      <c r="E21" s="4" t="s">
        <v>56</v>
      </c>
    </row>
    <row r="22" spans="1:8">
      <c r="E22" s="4" t="s">
        <v>57</v>
      </c>
    </row>
    <row r="23" spans="1:8">
      <c r="E23" s="4" t="s">
        <v>58</v>
      </c>
    </row>
    <row r="24" spans="1:8">
      <c r="E24" s="4" t="s">
        <v>59</v>
      </c>
    </row>
    <row r="25" spans="1:8">
      <c r="E25" s="4" t="s">
        <v>60</v>
      </c>
    </row>
    <row r="26" spans="1:8">
      <c r="E26" s="4" t="s">
        <v>61</v>
      </c>
    </row>
    <row r="27" spans="1:8">
      <c r="E27" s="4" t="s">
        <v>62</v>
      </c>
    </row>
    <row r="28" spans="1:8">
      <c r="E28" s="4" t="s">
        <v>63</v>
      </c>
    </row>
    <row r="29" spans="1:8">
      <c r="E29" s="4" t="s">
        <v>64</v>
      </c>
    </row>
    <row r="30" spans="1:8">
      <c r="E30" s="4" t="s">
        <v>65</v>
      </c>
    </row>
    <row r="31" spans="1:8">
      <c r="E31" s="4" t="s">
        <v>66</v>
      </c>
    </row>
    <row r="32" spans="1:8">
      <c r="E32" s="4" t="s">
        <v>67</v>
      </c>
    </row>
    <row r="33" spans="5:5">
      <c r="E33" s="4" t="s">
        <v>68</v>
      </c>
    </row>
    <row r="34" spans="5:5">
      <c r="E34" s="4" t="s">
        <v>69</v>
      </c>
    </row>
    <row r="35" spans="5:5">
      <c r="E35" s="4" t="s">
        <v>70</v>
      </c>
    </row>
    <row r="36" spans="5:5">
      <c r="E36" s="4" t="s">
        <v>71</v>
      </c>
    </row>
    <row r="37" spans="5:5">
      <c r="E37" s="4" t="s">
        <v>72</v>
      </c>
    </row>
    <row r="38" spans="5:5">
      <c r="E38" s="4" t="s">
        <v>73</v>
      </c>
    </row>
    <row r="39" spans="5:5">
      <c r="E39" s="4" t="s">
        <v>74</v>
      </c>
    </row>
    <row r="40" spans="5:5">
      <c r="E40" s="4" t="s">
        <v>75</v>
      </c>
    </row>
    <row r="41" spans="5:5">
      <c r="E41" s="4" t="s">
        <v>76</v>
      </c>
    </row>
    <row r="42" spans="5:5">
      <c r="E42" s="4" t="s">
        <v>77</v>
      </c>
    </row>
    <row r="43" spans="5:5">
      <c r="E43" s="4" t="s">
        <v>78</v>
      </c>
    </row>
    <row r="44" spans="5:5">
      <c r="E44" s="4" t="s">
        <v>79</v>
      </c>
    </row>
    <row r="45" spans="5:5">
      <c r="E45" s="4" t="s">
        <v>80</v>
      </c>
    </row>
    <row r="46" spans="5:5">
      <c r="E46" s="4" t="s">
        <v>81</v>
      </c>
    </row>
    <row r="47" spans="5:5">
      <c r="E47" s="4" t="s">
        <v>82</v>
      </c>
    </row>
    <row r="48" spans="5:5">
      <c r="E48" s="4" t="s">
        <v>83</v>
      </c>
    </row>
    <row r="49" spans="5:5">
      <c r="E49" s="4" t="s">
        <v>84</v>
      </c>
    </row>
    <row r="50" spans="5:5">
      <c r="E50" s="4" t="s">
        <v>85</v>
      </c>
    </row>
    <row r="51" spans="5:5">
      <c r="E51" s="4" t="s">
        <v>86</v>
      </c>
    </row>
    <row r="52" spans="5:5">
      <c r="E52" s="4" t="s">
        <v>87</v>
      </c>
    </row>
    <row r="53" spans="5:5">
      <c r="E53" s="4" t="s">
        <v>88</v>
      </c>
    </row>
    <row r="54" spans="5:5">
      <c r="E54" s="4" t="s">
        <v>89</v>
      </c>
    </row>
    <row r="55" spans="5:5">
      <c r="E55" s="4" t="s">
        <v>90</v>
      </c>
    </row>
    <row r="56" spans="5:5">
      <c r="E56" s="4" t="s">
        <v>91</v>
      </c>
    </row>
    <row r="57" spans="5:5">
      <c r="E57" s="4" t="s">
        <v>92</v>
      </c>
    </row>
    <row r="58" spans="5:5">
      <c r="E58" s="4" t="s">
        <v>93</v>
      </c>
    </row>
    <row r="59" spans="5:5">
      <c r="E59" s="4" t="s">
        <v>94</v>
      </c>
    </row>
    <row r="60" spans="5:5">
      <c r="E60" s="4" t="s">
        <v>95</v>
      </c>
    </row>
    <row r="61" spans="5:5">
      <c r="E61" s="4" t="s">
        <v>96</v>
      </c>
    </row>
    <row r="62" spans="5:5">
      <c r="E62" s="4" t="s">
        <v>97</v>
      </c>
    </row>
    <row r="63" spans="5:5">
      <c r="E63" s="4" t="s">
        <v>98</v>
      </c>
    </row>
    <row r="64" spans="5:5">
      <c r="E64" s="4" t="s">
        <v>99</v>
      </c>
    </row>
    <row r="65" spans="5:5">
      <c r="E65" s="4" t="s">
        <v>100</v>
      </c>
    </row>
    <row r="66" spans="5:5">
      <c r="E66" s="4" t="s">
        <v>101</v>
      </c>
    </row>
    <row r="67" spans="5:5">
      <c r="E67" s="4" t="s">
        <v>102</v>
      </c>
    </row>
    <row r="68" spans="5:5">
      <c r="E68" s="4" t="s">
        <v>103</v>
      </c>
    </row>
  </sheetData>
  <sheetProtection password="B1D8" sheet="1" objects="1" scenarios="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sheetPr codeName="Sheet13"/>
  <dimension ref="A1:AK829"/>
  <sheetViews>
    <sheetView topLeftCell="AG357" zoomScale="85" zoomScaleNormal="85" workbookViewId="0">
      <selection activeCell="AH404" sqref="AH404"/>
    </sheetView>
  </sheetViews>
  <sheetFormatPr defaultRowHeight="15"/>
  <cols>
    <col min="1" max="1" width="43.140625" bestFit="1" customWidth="1"/>
    <col min="2" max="2" width="8" customWidth="1"/>
    <col min="20" max="20" width="54.85546875" bestFit="1" customWidth="1"/>
    <col min="21" max="28" width="56.5703125" bestFit="1" customWidth="1"/>
    <col min="29" max="29" width="66" bestFit="1" customWidth="1"/>
    <col min="30" max="34" width="56.5703125" bestFit="1" customWidth="1"/>
    <col min="35" max="35" width="62.140625" bestFit="1" customWidth="1"/>
    <col min="36" max="36" width="56.5703125" bestFit="1" customWidth="1"/>
    <col min="37" max="37" width="56" bestFit="1" customWidth="1"/>
  </cols>
  <sheetData>
    <row r="1" spans="1:37" ht="46.5">
      <c r="A1" s="9" t="s">
        <v>125</v>
      </c>
      <c r="B1" s="348" t="s">
        <v>3</v>
      </c>
      <c r="C1" s="348"/>
      <c r="D1" s="348"/>
      <c r="E1" s="348"/>
      <c r="F1" s="348"/>
      <c r="G1" s="348"/>
      <c r="H1" s="348"/>
      <c r="I1" s="348"/>
      <c r="J1" s="348"/>
      <c r="K1" s="348"/>
      <c r="L1" s="348"/>
      <c r="M1" s="348"/>
      <c r="N1" s="348"/>
      <c r="O1" s="348"/>
      <c r="P1" s="348"/>
      <c r="Q1" s="348"/>
      <c r="R1" s="348"/>
      <c r="S1" s="94"/>
      <c r="T1" s="349" t="s">
        <v>126</v>
      </c>
      <c r="U1" s="349"/>
      <c r="V1" s="349"/>
      <c r="W1" s="349"/>
      <c r="X1" s="349"/>
      <c r="Y1" s="349"/>
      <c r="Z1" s="349"/>
      <c r="AA1" s="349"/>
      <c r="AB1" s="349"/>
      <c r="AC1" s="349"/>
      <c r="AD1" s="349"/>
      <c r="AE1" s="349"/>
      <c r="AF1" s="349"/>
      <c r="AG1" s="349"/>
      <c r="AH1" s="349"/>
      <c r="AI1" s="349"/>
      <c r="AJ1" s="349"/>
    </row>
    <row r="2" spans="1:37" ht="15.75" customHeight="1">
      <c r="A2" s="6" t="s">
        <v>22</v>
      </c>
      <c r="B2" t="s">
        <v>967</v>
      </c>
      <c r="C2" t="s">
        <v>968</v>
      </c>
      <c r="D2" t="s">
        <v>969</v>
      </c>
      <c r="E2" t="s">
        <v>970</v>
      </c>
      <c r="F2" t="s">
        <v>971</v>
      </c>
      <c r="G2" t="s">
        <v>972</v>
      </c>
      <c r="H2" t="s">
        <v>973</v>
      </c>
      <c r="I2" t="s">
        <v>974</v>
      </c>
      <c r="J2" t="s">
        <v>975</v>
      </c>
      <c r="K2" t="s">
        <v>976</v>
      </c>
      <c r="L2" t="s">
        <v>977</v>
      </c>
      <c r="M2" t="s">
        <v>978</v>
      </c>
      <c r="N2" t="s">
        <v>979</v>
      </c>
      <c r="O2" t="s">
        <v>980</v>
      </c>
      <c r="P2" t="s">
        <v>981</v>
      </c>
      <c r="Q2" t="s">
        <v>982</v>
      </c>
      <c r="R2" t="s">
        <v>983</v>
      </c>
      <c r="S2" t="s">
        <v>991</v>
      </c>
      <c r="T2" s="347" t="s">
        <v>121</v>
      </c>
      <c r="U2" s="347" t="s">
        <v>122</v>
      </c>
      <c r="V2" s="347" t="s">
        <v>123</v>
      </c>
      <c r="W2" s="347" t="s">
        <v>124</v>
      </c>
      <c r="X2" s="347" t="s">
        <v>189</v>
      </c>
      <c r="Y2" s="347" t="s">
        <v>190</v>
      </c>
      <c r="Z2" s="347" t="s">
        <v>191</v>
      </c>
      <c r="AA2" s="347" t="s">
        <v>192</v>
      </c>
      <c r="AB2" s="347" t="s">
        <v>193</v>
      </c>
      <c r="AC2" s="347" t="s">
        <v>194</v>
      </c>
      <c r="AD2" s="347" t="s">
        <v>195</v>
      </c>
      <c r="AE2" s="347" t="s">
        <v>196</v>
      </c>
      <c r="AF2" s="347" t="s">
        <v>197</v>
      </c>
      <c r="AG2" s="347" t="s">
        <v>198</v>
      </c>
      <c r="AH2" s="347" t="s">
        <v>34</v>
      </c>
      <c r="AI2" s="347" t="s">
        <v>35</v>
      </c>
      <c r="AJ2" s="347" t="s">
        <v>199</v>
      </c>
      <c r="AK2" s="347" t="s">
        <v>1170</v>
      </c>
    </row>
    <row r="3" spans="1:37" ht="15.75" customHeight="1">
      <c r="A3" s="6" t="s">
        <v>13</v>
      </c>
      <c r="B3" t="s">
        <v>777</v>
      </c>
      <c r="C3" t="s">
        <v>778</v>
      </c>
      <c r="D3" t="s">
        <v>779</v>
      </c>
      <c r="E3" t="s">
        <v>780</v>
      </c>
      <c r="F3" t="s">
        <v>781</v>
      </c>
      <c r="G3" t="s">
        <v>782</v>
      </c>
      <c r="H3" t="s">
        <v>783</v>
      </c>
      <c r="I3" t="s">
        <v>784</v>
      </c>
      <c r="J3" t="s">
        <v>785</v>
      </c>
      <c r="K3" t="s">
        <v>786</v>
      </c>
      <c r="L3" t="s">
        <v>787</v>
      </c>
      <c r="M3" t="s">
        <v>788</v>
      </c>
      <c r="N3" t="s">
        <v>789</v>
      </c>
      <c r="O3" t="s">
        <v>790</v>
      </c>
      <c r="P3" t="s">
        <v>791</v>
      </c>
      <c r="Q3" t="s">
        <v>792</v>
      </c>
      <c r="R3" t="s">
        <v>793</v>
      </c>
      <c r="S3" t="s">
        <v>992</v>
      </c>
      <c r="T3" s="347"/>
      <c r="U3" s="347"/>
      <c r="V3" s="347"/>
      <c r="W3" s="347"/>
      <c r="X3" s="347"/>
      <c r="Y3" s="347"/>
      <c r="Z3" s="347"/>
      <c r="AA3" s="347"/>
      <c r="AB3" s="347"/>
      <c r="AC3" s="347"/>
      <c r="AD3" s="347"/>
      <c r="AE3" s="347"/>
      <c r="AF3" s="347"/>
      <c r="AG3" s="347"/>
      <c r="AH3" s="347"/>
      <c r="AI3" s="347"/>
      <c r="AJ3" s="347"/>
      <c r="AK3" s="347"/>
    </row>
    <row r="4" spans="1:37" ht="15.75" customHeight="1">
      <c r="A4" s="6" t="s">
        <v>23</v>
      </c>
      <c r="B4" t="s">
        <v>1080</v>
      </c>
      <c r="C4" t="s">
        <v>1081</v>
      </c>
      <c r="D4" t="s">
        <v>1082</v>
      </c>
      <c r="E4" t="s">
        <v>1083</v>
      </c>
      <c r="F4" t="s">
        <v>1084</v>
      </c>
      <c r="G4" t="s">
        <v>1085</v>
      </c>
      <c r="H4" t="s">
        <v>1086</v>
      </c>
      <c r="I4" t="s">
        <v>1087</v>
      </c>
      <c r="J4" t="s">
        <v>1088</v>
      </c>
      <c r="K4" t="s">
        <v>1089</v>
      </c>
      <c r="L4" t="s">
        <v>1090</v>
      </c>
      <c r="M4" t="s">
        <v>1091</v>
      </c>
      <c r="N4" t="s">
        <v>1092</v>
      </c>
      <c r="O4" t="s">
        <v>1093</v>
      </c>
      <c r="P4" t="s">
        <v>1094</v>
      </c>
      <c r="Q4" t="s">
        <v>1095</v>
      </c>
      <c r="R4" t="s">
        <v>1096</v>
      </c>
      <c r="S4" t="s">
        <v>1097</v>
      </c>
      <c r="T4" s="347"/>
      <c r="U4" s="347"/>
      <c r="V4" s="347"/>
      <c r="W4" s="347"/>
      <c r="X4" s="347"/>
      <c r="Y4" s="347"/>
      <c r="Z4" s="347"/>
      <c r="AA4" s="347"/>
      <c r="AB4" s="347"/>
      <c r="AC4" s="347"/>
      <c r="AD4" s="347"/>
      <c r="AE4" s="347"/>
      <c r="AF4" s="347"/>
      <c r="AG4" s="347"/>
      <c r="AH4" s="347"/>
      <c r="AI4" s="347"/>
      <c r="AJ4" s="347"/>
      <c r="AK4" s="347"/>
    </row>
    <row r="5" spans="1:37" ht="15.75" customHeight="1">
      <c r="A5" s="6" t="s">
        <v>24</v>
      </c>
      <c r="B5" t="s">
        <v>984</v>
      </c>
      <c r="C5" t="s">
        <v>985</v>
      </c>
      <c r="D5" t="s">
        <v>986</v>
      </c>
      <c r="E5" t="s">
        <v>987</v>
      </c>
      <c r="I5" t="s">
        <v>988</v>
      </c>
      <c r="K5" t="s">
        <v>993</v>
      </c>
      <c r="T5" s="347"/>
      <c r="U5" s="347"/>
      <c r="V5" s="347"/>
      <c r="W5" s="347"/>
      <c r="X5" s="347"/>
      <c r="Y5" s="347"/>
      <c r="Z5" s="347"/>
      <c r="AA5" s="347"/>
      <c r="AB5" s="347"/>
      <c r="AC5" s="347"/>
      <c r="AD5" s="347"/>
      <c r="AE5" s="347"/>
      <c r="AF5" s="347"/>
      <c r="AG5" s="347"/>
      <c r="AH5" s="347"/>
      <c r="AI5" s="347"/>
      <c r="AJ5" s="347"/>
      <c r="AK5" s="347"/>
    </row>
    <row r="6" spans="1:37" ht="15.75" customHeight="1">
      <c r="A6" s="6" t="s">
        <v>25</v>
      </c>
      <c r="B6" t="s">
        <v>799</v>
      </c>
      <c r="C6" t="s">
        <v>800</v>
      </c>
      <c r="D6" t="s">
        <v>801</v>
      </c>
      <c r="E6" t="s">
        <v>802</v>
      </c>
      <c r="I6" t="s">
        <v>803</v>
      </c>
      <c r="K6" t="s">
        <v>805</v>
      </c>
      <c r="T6" s="347"/>
      <c r="U6" s="347"/>
      <c r="V6" s="347"/>
      <c r="W6" s="347"/>
      <c r="X6" s="347"/>
      <c r="Y6" s="347"/>
      <c r="Z6" s="347"/>
      <c r="AA6" s="347"/>
      <c r="AB6" s="347"/>
      <c r="AC6" s="347"/>
      <c r="AD6" s="347"/>
      <c r="AE6" s="347"/>
      <c r="AF6" s="347"/>
      <c r="AG6" s="347"/>
      <c r="AH6" s="347"/>
      <c r="AI6" s="347"/>
      <c r="AJ6" s="347"/>
      <c r="AK6" s="347"/>
    </row>
    <row r="7" spans="1:37" ht="15.75" customHeight="1">
      <c r="A7" s="6" t="s">
        <v>26</v>
      </c>
      <c r="B7" t="s">
        <v>1104</v>
      </c>
      <c r="C7" t="s">
        <v>1105</v>
      </c>
      <c r="D7" t="s">
        <v>1106</v>
      </c>
      <c r="E7" t="s">
        <v>1107</v>
      </c>
      <c r="I7" t="s">
        <v>1108</v>
      </c>
      <c r="K7" t="s">
        <v>1109</v>
      </c>
      <c r="T7" s="347"/>
      <c r="U7" s="347"/>
      <c r="V7" s="347"/>
      <c r="W7" s="347"/>
      <c r="X7" s="347"/>
      <c r="Y7" s="347"/>
      <c r="Z7" s="347"/>
      <c r="AA7" s="347"/>
      <c r="AB7" s="347"/>
      <c r="AC7" s="347"/>
      <c r="AD7" s="347"/>
      <c r="AE7" s="347"/>
      <c r="AF7" s="347"/>
      <c r="AG7" s="347"/>
      <c r="AH7" s="347"/>
      <c r="AI7" s="347"/>
      <c r="AJ7" s="347"/>
      <c r="AK7" s="347"/>
    </row>
    <row r="8" spans="1:37" ht="15.75" customHeight="1">
      <c r="A8" s="6" t="s">
        <v>27</v>
      </c>
      <c r="T8" s="347"/>
      <c r="U8" s="347"/>
      <c r="V8" s="347"/>
      <c r="W8" s="347"/>
      <c r="X8" s="347"/>
      <c r="Y8" s="347"/>
      <c r="Z8" s="347"/>
      <c r="AA8" s="347"/>
      <c r="AB8" s="347"/>
      <c r="AC8" s="347"/>
      <c r="AD8" s="347"/>
      <c r="AE8" s="347"/>
      <c r="AF8" s="347"/>
      <c r="AG8" s="347"/>
      <c r="AH8" s="347"/>
      <c r="AI8" s="347"/>
      <c r="AJ8" s="347"/>
      <c r="AK8" s="347"/>
    </row>
    <row r="9" spans="1:37" ht="15.75" customHeight="1">
      <c r="A9" s="6" t="s">
        <v>28</v>
      </c>
      <c r="T9" s="347"/>
      <c r="U9" s="347"/>
      <c r="V9" s="347"/>
      <c r="W9" s="347"/>
      <c r="X9" s="347"/>
      <c r="Y9" s="347"/>
      <c r="Z9" s="347"/>
      <c r="AA9" s="347"/>
      <c r="AB9" s="347"/>
      <c r="AC9" s="347"/>
      <c r="AD9" s="347"/>
      <c r="AE9" s="347"/>
      <c r="AF9" s="347"/>
      <c r="AG9" s="347"/>
      <c r="AH9" s="347"/>
      <c r="AI9" s="347"/>
      <c r="AJ9" s="347"/>
      <c r="AK9" s="347"/>
    </row>
    <row r="10" spans="1:37" ht="15.75" customHeight="1">
      <c r="A10" s="6" t="s">
        <v>29</v>
      </c>
      <c r="T10" s="347"/>
      <c r="U10" s="347"/>
      <c r="V10" s="347"/>
      <c r="W10" s="347"/>
      <c r="X10" s="347"/>
      <c r="Y10" s="347"/>
      <c r="Z10" s="347"/>
      <c r="AA10" s="347"/>
      <c r="AB10" s="347"/>
      <c r="AC10" s="347"/>
      <c r="AD10" s="347"/>
      <c r="AE10" s="347"/>
      <c r="AF10" s="347"/>
      <c r="AG10" s="347"/>
      <c r="AH10" s="347"/>
      <c r="AI10" s="347"/>
      <c r="AJ10" s="347"/>
      <c r="AK10" s="347"/>
    </row>
    <row r="11" spans="1:37" ht="15.75" customHeight="1">
      <c r="A11" s="6" t="s">
        <v>380</v>
      </c>
      <c r="T11" s="347"/>
      <c r="U11" s="347"/>
      <c r="V11" s="347"/>
      <c r="W11" s="347"/>
      <c r="X11" s="347"/>
      <c r="Y11" s="347"/>
      <c r="Z11" s="347"/>
      <c r="AA11" s="347"/>
      <c r="AB11" s="347"/>
      <c r="AC11" s="347"/>
      <c r="AD11" s="347"/>
      <c r="AE11" s="347"/>
      <c r="AF11" s="347"/>
      <c r="AG11" s="347"/>
      <c r="AH11" s="347"/>
      <c r="AI11" s="347"/>
      <c r="AJ11" s="347"/>
      <c r="AK11" s="347"/>
    </row>
    <row r="12" spans="1:37" ht="15.75" customHeight="1">
      <c r="A12" s="6" t="s">
        <v>31</v>
      </c>
      <c r="T12" s="347"/>
      <c r="U12" s="347"/>
      <c r="V12" s="347"/>
      <c r="W12" s="347"/>
      <c r="X12" s="347"/>
      <c r="Y12" s="347"/>
      <c r="Z12" s="347"/>
      <c r="AA12" s="347"/>
      <c r="AB12" s="347"/>
      <c r="AC12" s="347"/>
      <c r="AD12" s="347"/>
      <c r="AE12" s="347"/>
      <c r="AF12" s="347"/>
      <c r="AG12" s="347"/>
      <c r="AH12" s="347"/>
      <c r="AI12" s="347"/>
      <c r="AJ12" s="347"/>
      <c r="AK12" s="347"/>
    </row>
    <row r="13" spans="1:37" ht="15.75" customHeight="1">
      <c r="A13" s="6" t="s">
        <v>381</v>
      </c>
      <c r="T13" s="347"/>
      <c r="U13" s="347"/>
      <c r="V13" s="347"/>
      <c r="W13" s="347"/>
      <c r="X13" s="347"/>
      <c r="Y13" s="347"/>
      <c r="Z13" s="347"/>
      <c r="AA13" s="347"/>
      <c r="AB13" s="347"/>
      <c r="AC13" s="347"/>
      <c r="AD13" s="347"/>
      <c r="AE13" s="347"/>
      <c r="AF13" s="347"/>
      <c r="AG13" s="347"/>
      <c r="AH13" s="347"/>
      <c r="AI13" s="347"/>
      <c r="AJ13" s="347"/>
      <c r="AK13" s="347"/>
    </row>
    <row r="14" spans="1:37" ht="15.75" customHeight="1">
      <c r="A14" s="6" t="s">
        <v>32</v>
      </c>
      <c r="T14" s="347"/>
      <c r="U14" s="347"/>
      <c r="V14" s="347"/>
      <c r="W14" s="347"/>
      <c r="X14" s="347"/>
      <c r="Y14" s="347"/>
      <c r="Z14" s="347"/>
      <c r="AA14" s="347"/>
      <c r="AB14" s="347"/>
      <c r="AC14" s="347"/>
      <c r="AD14" s="347"/>
      <c r="AE14" s="347"/>
      <c r="AF14" s="347"/>
      <c r="AG14" s="347"/>
      <c r="AH14" s="347"/>
      <c r="AI14" s="347"/>
      <c r="AJ14" s="347"/>
      <c r="AK14" s="347"/>
    </row>
    <row r="15" spans="1:37" ht="15.75" customHeight="1">
      <c r="A15" s="6" t="s">
        <v>307</v>
      </c>
      <c r="T15" s="347"/>
      <c r="U15" s="347"/>
      <c r="V15" s="347"/>
      <c r="W15" s="347"/>
      <c r="X15" s="347"/>
      <c r="Y15" s="347"/>
      <c r="Z15" s="347"/>
      <c r="AA15" s="347"/>
      <c r="AB15" s="347"/>
      <c r="AC15" s="347"/>
      <c r="AD15" s="347"/>
      <c r="AE15" s="347"/>
      <c r="AF15" s="347"/>
      <c r="AG15" s="347"/>
      <c r="AH15" s="347"/>
      <c r="AI15" s="347"/>
      <c r="AJ15" s="347"/>
      <c r="AK15" s="347"/>
    </row>
    <row r="16" spans="1:37" ht="15.75" customHeight="1">
      <c r="A16" s="6" t="s">
        <v>382</v>
      </c>
      <c r="T16" s="347"/>
      <c r="U16" s="347"/>
      <c r="V16" s="347"/>
      <c r="W16" s="347"/>
      <c r="X16" s="347"/>
      <c r="Y16" s="347"/>
      <c r="Z16" s="347"/>
      <c r="AA16" s="347"/>
      <c r="AB16" s="347"/>
      <c r="AC16" s="347"/>
      <c r="AD16" s="347"/>
      <c r="AE16" s="347"/>
      <c r="AF16" s="347"/>
      <c r="AG16" s="347"/>
      <c r="AH16" s="347"/>
      <c r="AI16" s="347"/>
      <c r="AJ16" s="347"/>
      <c r="AK16" s="347"/>
    </row>
    <row r="17" spans="1:37" ht="15.75" customHeight="1">
      <c r="A17" s="6" t="s">
        <v>383</v>
      </c>
      <c r="T17" s="347"/>
      <c r="U17" s="347"/>
      <c r="V17" s="347"/>
      <c r="W17" s="347"/>
      <c r="X17" s="347"/>
      <c r="Y17" s="347"/>
      <c r="Z17" s="347"/>
      <c r="AA17" s="347"/>
      <c r="AB17" s="347"/>
      <c r="AC17" s="347"/>
      <c r="AD17" s="347"/>
      <c r="AE17" s="347"/>
      <c r="AF17" s="347"/>
      <c r="AG17" s="347"/>
      <c r="AH17" s="347"/>
      <c r="AI17" s="347"/>
      <c r="AJ17" s="347"/>
      <c r="AK17" s="347"/>
    </row>
    <row r="18" spans="1:37" ht="15.75" customHeight="1">
      <c r="A18" s="6" t="s">
        <v>36</v>
      </c>
      <c r="T18" s="347"/>
      <c r="U18" s="347"/>
      <c r="V18" s="347"/>
      <c r="W18" s="347"/>
      <c r="X18" s="347"/>
      <c r="Y18" s="347"/>
      <c r="Z18" s="347"/>
      <c r="AA18" s="347"/>
      <c r="AB18" s="347"/>
      <c r="AC18" s="347"/>
      <c r="AD18" s="347"/>
      <c r="AE18" s="347"/>
      <c r="AF18" s="347"/>
      <c r="AG18" s="347"/>
      <c r="AH18" s="347"/>
      <c r="AI18" s="347"/>
      <c r="AJ18" s="347"/>
      <c r="AK18" s="347"/>
    </row>
    <row r="19" spans="1:37" ht="15.75" customHeight="1">
      <c r="A19" s="6" t="s">
        <v>989</v>
      </c>
      <c r="T19" s="347"/>
      <c r="U19" s="347"/>
      <c r="V19" s="347"/>
      <c r="W19" s="347"/>
      <c r="X19" s="347"/>
      <c r="Y19" s="347"/>
      <c r="Z19" s="347"/>
      <c r="AA19" s="347"/>
      <c r="AB19" s="347"/>
      <c r="AC19" s="347"/>
      <c r="AD19" s="347"/>
      <c r="AE19" s="347"/>
      <c r="AF19" s="347"/>
      <c r="AG19" s="347"/>
      <c r="AH19" s="347"/>
      <c r="AI19" s="347"/>
      <c r="AJ19" s="347"/>
      <c r="AK19" s="347"/>
    </row>
    <row r="20" spans="1:37" ht="15" customHeight="1">
      <c r="T20" s="347"/>
      <c r="U20" s="347" t="s">
        <v>122</v>
      </c>
      <c r="V20" s="347" t="s">
        <v>123</v>
      </c>
      <c r="W20" s="347" t="s">
        <v>124</v>
      </c>
      <c r="X20" s="347" t="s">
        <v>189</v>
      </c>
      <c r="Y20" s="347" t="s">
        <v>190</v>
      </c>
      <c r="Z20" s="347" t="s">
        <v>191</v>
      </c>
      <c r="AA20" s="347" t="s">
        <v>192</v>
      </c>
      <c r="AB20" s="347" t="s">
        <v>193</v>
      </c>
      <c r="AC20" s="347" t="s">
        <v>194</v>
      </c>
      <c r="AD20" s="347" t="s">
        <v>195</v>
      </c>
      <c r="AE20" s="347" t="s">
        <v>196</v>
      </c>
      <c r="AF20" s="347" t="s">
        <v>197</v>
      </c>
      <c r="AG20" s="347" t="s">
        <v>198</v>
      </c>
      <c r="AH20" s="347" t="s">
        <v>34</v>
      </c>
      <c r="AI20" s="347" t="s">
        <v>35</v>
      </c>
      <c r="AJ20" s="347" t="s">
        <v>199</v>
      </c>
      <c r="AK20" s="347" t="s">
        <v>199</v>
      </c>
    </row>
    <row r="21" spans="1:37" ht="15" customHeight="1">
      <c r="T21" s="41" t="s">
        <v>442</v>
      </c>
      <c r="U21" s="41" t="s">
        <v>11</v>
      </c>
      <c r="V21" s="41" t="s">
        <v>11</v>
      </c>
      <c r="W21" s="41" t="s">
        <v>11</v>
      </c>
      <c r="X21" s="41" t="s">
        <v>11</v>
      </c>
      <c r="Y21" s="41" t="s">
        <v>11</v>
      </c>
      <c r="Z21" s="41" t="s">
        <v>11</v>
      </c>
      <c r="AA21" s="41" t="s">
        <v>11</v>
      </c>
      <c r="AB21" s="41" t="s">
        <v>11</v>
      </c>
      <c r="AC21" s="41" t="s">
        <v>11</v>
      </c>
      <c r="AD21" s="41" t="s">
        <v>11</v>
      </c>
      <c r="AE21" s="41" t="s">
        <v>11</v>
      </c>
      <c r="AF21" s="41" t="s">
        <v>11</v>
      </c>
      <c r="AG21" s="41" t="s">
        <v>11</v>
      </c>
      <c r="AH21" s="41" t="s">
        <v>11</v>
      </c>
      <c r="AI21" s="41" t="s">
        <v>11</v>
      </c>
      <c r="AJ21" s="41" t="s">
        <v>11</v>
      </c>
    </row>
    <row r="22" spans="1:37" ht="15" customHeight="1">
      <c r="T22" t="s">
        <v>178</v>
      </c>
      <c r="U22" t="s">
        <v>183</v>
      </c>
      <c r="V22" t="s">
        <v>182</v>
      </c>
      <c r="W22" t="s">
        <v>182</v>
      </c>
      <c r="X22" t="s">
        <v>182</v>
      </c>
      <c r="Y22" t="s">
        <v>182</v>
      </c>
      <c r="Z22" t="s">
        <v>182</v>
      </c>
      <c r="AA22" t="s">
        <v>182</v>
      </c>
      <c r="AB22" t="s">
        <v>183</v>
      </c>
      <c r="AC22" t="s">
        <v>183</v>
      </c>
      <c r="AD22" t="s">
        <v>183</v>
      </c>
      <c r="AE22" t="s">
        <v>183</v>
      </c>
      <c r="AF22" t="s">
        <v>183</v>
      </c>
      <c r="AG22" t="s">
        <v>183</v>
      </c>
      <c r="AH22" t="s">
        <v>183</v>
      </c>
      <c r="AI22" t="s">
        <v>183</v>
      </c>
      <c r="AJ22" t="s">
        <v>183</v>
      </c>
    </row>
    <row r="23" spans="1:37" ht="15" customHeight="1">
      <c r="T23" t="s">
        <v>179</v>
      </c>
      <c r="U23" t="s">
        <v>184</v>
      </c>
      <c r="V23" t="s">
        <v>185</v>
      </c>
      <c r="W23" t="s">
        <v>185</v>
      </c>
      <c r="X23" t="s">
        <v>185</v>
      </c>
      <c r="Y23" t="s">
        <v>185</v>
      </c>
      <c r="Z23" t="s">
        <v>185</v>
      </c>
      <c r="AA23" t="s">
        <v>185</v>
      </c>
      <c r="AB23" t="s">
        <v>184</v>
      </c>
      <c r="AC23" t="s">
        <v>184</v>
      </c>
      <c r="AD23" t="s">
        <v>184</v>
      </c>
      <c r="AE23" t="s">
        <v>184</v>
      </c>
      <c r="AF23" t="s">
        <v>184</v>
      </c>
      <c r="AG23" t="s">
        <v>184</v>
      </c>
      <c r="AH23" t="s">
        <v>184</v>
      </c>
      <c r="AI23" t="s">
        <v>184</v>
      </c>
      <c r="AJ23" t="s">
        <v>184</v>
      </c>
    </row>
    <row r="24" spans="1:37" ht="15" customHeight="1">
      <c r="T24" t="s">
        <v>180</v>
      </c>
      <c r="U24" t="s">
        <v>185</v>
      </c>
      <c r="V24" t="s">
        <v>208</v>
      </c>
      <c r="W24" t="s">
        <v>211</v>
      </c>
      <c r="X24" t="s">
        <v>211</v>
      </c>
      <c r="Y24" t="s">
        <v>211</v>
      </c>
      <c r="Z24" t="s">
        <v>216</v>
      </c>
      <c r="AA24" t="s">
        <v>217</v>
      </c>
      <c r="AB24" t="s">
        <v>185</v>
      </c>
      <c r="AC24" t="s">
        <v>185</v>
      </c>
      <c r="AD24" t="s">
        <v>185</v>
      </c>
      <c r="AE24" t="s">
        <v>185</v>
      </c>
      <c r="AF24" t="s">
        <v>185</v>
      </c>
      <c r="AG24" t="s">
        <v>185</v>
      </c>
      <c r="AH24" t="s">
        <v>228</v>
      </c>
      <c r="AI24" t="s">
        <v>231</v>
      </c>
      <c r="AJ24" t="s">
        <v>235</v>
      </c>
    </row>
    <row r="25" spans="1:37">
      <c r="T25" t="s">
        <v>181</v>
      </c>
      <c r="U25" t="s">
        <v>200</v>
      </c>
      <c r="V25" t="s">
        <v>209</v>
      </c>
      <c r="W25" t="s">
        <v>208</v>
      </c>
      <c r="X25" t="s">
        <v>208</v>
      </c>
      <c r="Y25" t="s">
        <v>208</v>
      </c>
      <c r="Z25" t="s">
        <v>24</v>
      </c>
      <c r="AA25" t="s">
        <v>24</v>
      </c>
      <c r="AB25" t="s">
        <v>200</v>
      </c>
      <c r="AC25" t="s">
        <v>219</v>
      </c>
      <c r="AD25" t="s">
        <v>178</v>
      </c>
      <c r="AE25" t="s">
        <v>211</v>
      </c>
      <c r="AF25" t="s">
        <v>219</v>
      </c>
      <c r="AG25" t="s">
        <v>224</v>
      </c>
      <c r="AH25" t="s">
        <v>227</v>
      </c>
      <c r="AI25" t="s">
        <v>232</v>
      </c>
      <c r="AJ25" t="s">
        <v>236</v>
      </c>
    </row>
    <row r="26" spans="1:37">
      <c r="T26" t="s">
        <v>182</v>
      </c>
      <c r="U26" t="s">
        <v>201</v>
      </c>
      <c r="V26" t="s">
        <v>210</v>
      </c>
      <c r="W26" t="s">
        <v>212</v>
      </c>
      <c r="X26" t="s">
        <v>212</v>
      </c>
      <c r="Y26" t="s">
        <v>214</v>
      </c>
      <c r="Z26" t="s">
        <v>214</v>
      </c>
      <c r="AA26" t="s">
        <v>214</v>
      </c>
      <c r="AB26" t="s">
        <v>285</v>
      </c>
      <c r="AC26" t="s">
        <v>220</v>
      </c>
      <c r="AD26" t="s">
        <v>221</v>
      </c>
      <c r="AE26" t="s">
        <v>219</v>
      </c>
      <c r="AF26" t="s">
        <v>223</v>
      </c>
      <c r="AG26" t="s">
        <v>225</v>
      </c>
      <c r="AH26" t="s">
        <v>230</v>
      </c>
      <c r="AI26" t="s">
        <v>233</v>
      </c>
      <c r="AJ26" t="s">
        <v>237</v>
      </c>
    </row>
    <row r="27" spans="1:37">
      <c r="T27" s="10"/>
      <c r="U27" t="s">
        <v>202</v>
      </c>
      <c r="W27" t="s">
        <v>213</v>
      </c>
      <c r="Y27" t="s">
        <v>215</v>
      </c>
      <c r="AB27" t="s">
        <v>218</v>
      </c>
      <c r="AC27" t="s">
        <v>182</v>
      </c>
      <c r="AD27" t="s">
        <v>207</v>
      </c>
      <c r="AE27" t="s">
        <v>222</v>
      </c>
      <c r="AF27" t="s">
        <v>23</v>
      </c>
      <c r="AG27" t="s">
        <v>205</v>
      </c>
      <c r="AH27" t="s">
        <v>229</v>
      </c>
      <c r="AI27" t="s">
        <v>234</v>
      </c>
      <c r="AJ27" t="s">
        <v>238</v>
      </c>
    </row>
    <row r="28" spans="1:37">
      <c r="AB28" t="s">
        <v>207</v>
      </c>
      <c r="AF28" t="s">
        <v>224</v>
      </c>
      <c r="AH28" s="10"/>
    </row>
    <row r="30" spans="1:37">
      <c r="T30" s="41" t="s">
        <v>19</v>
      </c>
      <c r="U30" s="41" t="s">
        <v>19</v>
      </c>
      <c r="V30" s="41" t="s">
        <v>19</v>
      </c>
      <c r="W30" s="41" t="s">
        <v>19</v>
      </c>
      <c r="X30" s="41" t="s">
        <v>19</v>
      </c>
      <c r="Y30" s="41" t="s">
        <v>19</v>
      </c>
      <c r="Z30" s="41" t="s">
        <v>19</v>
      </c>
      <c r="AA30" s="41" t="s">
        <v>19</v>
      </c>
      <c r="AB30" s="41" t="s">
        <v>19</v>
      </c>
      <c r="AC30" s="41" t="s">
        <v>19</v>
      </c>
      <c r="AD30" s="41" t="s">
        <v>19</v>
      </c>
      <c r="AE30" s="41" t="s">
        <v>19</v>
      </c>
      <c r="AF30" s="41" t="s">
        <v>19</v>
      </c>
      <c r="AG30" s="41" t="s">
        <v>19</v>
      </c>
      <c r="AH30" s="41" t="s">
        <v>19</v>
      </c>
      <c r="AI30" s="41" t="s">
        <v>19</v>
      </c>
      <c r="AJ30" s="41" t="s">
        <v>19</v>
      </c>
    </row>
    <row r="31" spans="1:37">
      <c r="T31" t="s">
        <v>183</v>
      </c>
      <c r="U31" t="s">
        <v>182</v>
      </c>
      <c r="V31" t="s">
        <v>183</v>
      </c>
      <c r="W31" t="s">
        <v>284</v>
      </c>
      <c r="X31" t="s">
        <v>239</v>
      </c>
      <c r="Y31" t="s">
        <v>246</v>
      </c>
      <c r="Z31" t="s">
        <v>239</v>
      </c>
      <c r="AA31" t="s">
        <v>239</v>
      </c>
      <c r="AB31" t="s">
        <v>182</v>
      </c>
      <c r="AC31" t="s">
        <v>200</v>
      </c>
      <c r="AD31" t="s">
        <v>259</v>
      </c>
      <c r="AE31" t="s">
        <v>259</v>
      </c>
      <c r="AF31" t="s">
        <v>182</v>
      </c>
      <c r="AG31" t="s">
        <v>182</v>
      </c>
      <c r="AH31" t="s">
        <v>182</v>
      </c>
      <c r="AI31" t="s">
        <v>182</v>
      </c>
      <c r="AJ31" t="s">
        <v>182</v>
      </c>
    </row>
    <row r="32" spans="1:37">
      <c r="T32" t="s">
        <v>184</v>
      </c>
      <c r="U32" t="s">
        <v>203</v>
      </c>
      <c r="V32" t="s">
        <v>184</v>
      </c>
      <c r="W32" t="s">
        <v>244</v>
      </c>
      <c r="X32" t="s">
        <v>184</v>
      </c>
      <c r="Y32" t="s">
        <v>240</v>
      </c>
      <c r="Z32" t="s">
        <v>184</v>
      </c>
      <c r="AA32" t="s">
        <v>184</v>
      </c>
      <c r="AB32" t="s">
        <v>245</v>
      </c>
      <c r="AC32" t="s">
        <v>245</v>
      </c>
      <c r="AD32" t="s">
        <v>260</v>
      </c>
      <c r="AE32" t="s">
        <v>264</v>
      </c>
      <c r="AF32" t="s">
        <v>268</v>
      </c>
      <c r="AG32" t="s">
        <v>271</v>
      </c>
      <c r="AH32" t="s">
        <v>237</v>
      </c>
      <c r="AI32" t="s">
        <v>279</v>
      </c>
      <c r="AJ32" t="s">
        <v>185</v>
      </c>
    </row>
    <row r="33" spans="20:36">
      <c r="T33" t="s">
        <v>185</v>
      </c>
      <c r="U33" t="s">
        <v>204</v>
      </c>
      <c r="V33" t="s">
        <v>240</v>
      </c>
      <c r="W33" t="s">
        <v>245</v>
      </c>
      <c r="X33" t="s">
        <v>240</v>
      </c>
      <c r="Y33" t="s">
        <v>250</v>
      </c>
      <c r="Z33" t="s">
        <v>245</v>
      </c>
      <c r="AA33" t="s">
        <v>245</v>
      </c>
      <c r="AB33" t="s">
        <v>255</v>
      </c>
      <c r="AC33" t="s">
        <v>258</v>
      </c>
      <c r="AD33" t="s">
        <v>261</v>
      </c>
      <c r="AE33" t="s">
        <v>265</v>
      </c>
      <c r="AF33" t="s">
        <v>24</v>
      </c>
      <c r="AG33" t="s">
        <v>272</v>
      </c>
      <c r="AH33" t="s">
        <v>275</v>
      </c>
      <c r="AI33" t="s">
        <v>187</v>
      </c>
      <c r="AJ33" t="s">
        <v>186</v>
      </c>
    </row>
    <row r="34" spans="20:36">
      <c r="T34" t="s">
        <v>186</v>
      </c>
      <c r="U34" t="s">
        <v>205</v>
      </c>
      <c r="V34" t="s">
        <v>241</v>
      </c>
      <c r="W34" t="s">
        <v>246</v>
      </c>
      <c r="X34" t="s">
        <v>248</v>
      </c>
      <c r="Y34" t="s">
        <v>251</v>
      </c>
      <c r="Z34" t="s">
        <v>252</v>
      </c>
      <c r="AA34" t="s">
        <v>253</v>
      </c>
      <c r="AB34" t="s">
        <v>186</v>
      </c>
      <c r="AC34" t="s">
        <v>208</v>
      </c>
      <c r="AD34" t="s">
        <v>262</v>
      </c>
      <c r="AE34" t="s">
        <v>266</v>
      </c>
      <c r="AF34" t="s">
        <v>269</v>
      </c>
      <c r="AG34" t="s">
        <v>273</v>
      </c>
      <c r="AH34" t="s">
        <v>276</v>
      </c>
      <c r="AI34" t="s">
        <v>280</v>
      </c>
      <c r="AJ34" t="s">
        <v>282</v>
      </c>
    </row>
    <row r="35" spans="20:36">
      <c r="T35" t="s">
        <v>187</v>
      </c>
      <c r="U35" t="s">
        <v>202</v>
      </c>
      <c r="V35" t="s">
        <v>242</v>
      </c>
      <c r="W35" t="s">
        <v>247</v>
      </c>
      <c r="X35" t="s">
        <v>246</v>
      </c>
      <c r="Y35" t="s">
        <v>219</v>
      </c>
      <c r="Z35" t="s">
        <v>217</v>
      </c>
      <c r="AA35" t="s">
        <v>254</v>
      </c>
      <c r="AB35" t="s">
        <v>256</v>
      </c>
      <c r="AC35" t="s">
        <v>243</v>
      </c>
      <c r="AD35" t="s">
        <v>263</v>
      </c>
      <c r="AE35" t="s">
        <v>267</v>
      </c>
      <c r="AF35" t="s">
        <v>270</v>
      </c>
      <c r="AG35" t="s">
        <v>274</v>
      </c>
      <c r="AH35" t="s">
        <v>277</v>
      </c>
      <c r="AI35" t="s">
        <v>281</v>
      </c>
      <c r="AJ35" t="s">
        <v>283</v>
      </c>
    </row>
    <row r="36" spans="20:36">
      <c r="T36" t="s">
        <v>188</v>
      </c>
      <c r="U36" t="s">
        <v>206</v>
      </c>
      <c r="V36" t="s">
        <v>243</v>
      </c>
      <c r="W36" t="s">
        <v>217</v>
      </c>
      <c r="X36" t="s">
        <v>243</v>
      </c>
      <c r="Z36" t="s">
        <v>243</v>
      </c>
      <c r="AA36" t="s">
        <v>212</v>
      </c>
      <c r="AB36" t="s">
        <v>257</v>
      </c>
      <c r="AC36" t="s">
        <v>207</v>
      </c>
      <c r="AE36" t="s">
        <v>207</v>
      </c>
      <c r="AF36" t="s">
        <v>207</v>
      </c>
      <c r="AH36" t="s">
        <v>278</v>
      </c>
    </row>
    <row r="37" spans="20:36">
      <c r="U37" t="s">
        <v>207</v>
      </c>
      <c r="X37" t="s">
        <v>249</v>
      </c>
    </row>
    <row r="38" spans="20:36">
      <c r="T38" s="41" t="s">
        <v>104</v>
      </c>
      <c r="U38" s="41" t="s">
        <v>104</v>
      </c>
      <c r="V38" s="41" t="s">
        <v>104</v>
      </c>
      <c r="W38" s="41" t="s">
        <v>104</v>
      </c>
      <c r="X38" s="41" t="s">
        <v>104</v>
      </c>
      <c r="Y38" s="41" t="s">
        <v>104</v>
      </c>
      <c r="Z38" s="41" t="s">
        <v>104</v>
      </c>
      <c r="AA38" s="41" t="s">
        <v>104</v>
      </c>
      <c r="AB38" s="41" t="s">
        <v>104</v>
      </c>
      <c r="AC38" s="41" t="s">
        <v>104</v>
      </c>
      <c r="AD38" s="41" t="s">
        <v>104</v>
      </c>
      <c r="AE38" s="41" t="s">
        <v>104</v>
      </c>
      <c r="AF38" s="41" t="s">
        <v>104</v>
      </c>
      <c r="AG38" s="41" t="s">
        <v>104</v>
      </c>
      <c r="AH38" s="41" t="s">
        <v>104</v>
      </c>
      <c r="AI38" s="41" t="s">
        <v>104</v>
      </c>
      <c r="AJ38" s="41" t="s">
        <v>104</v>
      </c>
    </row>
    <row r="39" spans="20:36">
      <c r="T39" t="s">
        <v>286</v>
      </c>
      <c r="U39" t="s">
        <v>127</v>
      </c>
      <c r="V39" t="s">
        <v>341</v>
      </c>
      <c r="W39" t="s">
        <v>342</v>
      </c>
      <c r="X39" t="s">
        <v>290</v>
      </c>
      <c r="Y39" t="s">
        <v>294</v>
      </c>
      <c r="Z39" t="s">
        <v>298</v>
      </c>
      <c r="AA39" t="s">
        <v>301</v>
      </c>
      <c r="AB39" t="s">
        <v>343</v>
      </c>
      <c r="AC39" t="s">
        <v>310</v>
      </c>
      <c r="AD39" s="11" t="s">
        <v>344</v>
      </c>
      <c r="AE39" s="11" t="s">
        <v>243</v>
      </c>
      <c r="AF39" s="11" t="s">
        <v>305</v>
      </c>
      <c r="AG39" s="11" t="s">
        <v>345</v>
      </c>
      <c r="AH39" s="11" t="s">
        <v>316</v>
      </c>
      <c r="AI39" t="s">
        <v>321</v>
      </c>
      <c r="AJ39" s="11" t="s">
        <v>324</v>
      </c>
    </row>
    <row r="40" spans="20:36">
      <c r="T40" t="s">
        <v>287</v>
      </c>
      <c r="U40" t="s">
        <v>346</v>
      </c>
      <c r="V40" t="s">
        <v>291</v>
      </c>
      <c r="W40" t="s">
        <v>291</v>
      </c>
      <c r="X40" t="s">
        <v>291</v>
      </c>
      <c r="Y40" t="s">
        <v>295</v>
      </c>
      <c r="Z40" t="s">
        <v>295</v>
      </c>
      <c r="AA40" t="s">
        <v>291</v>
      </c>
      <c r="AB40" t="s">
        <v>291</v>
      </c>
      <c r="AC40" t="s">
        <v>311</v>
      </c>
      <c r="AD40" s="11" t="s">
        <v>291</v>
      </c>
      <c r="AE40" s="11" t="s">
        <v>347</v>
      </c>
      <c r="AF40" s="11" t="s">
        <v>306</v>
      </c>
      <c r="AG40" s="11" t="s">
        <v>348</v>
      </c>
      <c r="AH40" s="11" t="s">
        <v>317</v>
      </c>
      <c r="AI40" t="s">
        <v>288</v>
      </c>
      <c r="AJ40" s="11" t="s">
        <v>245</v>
      </c>
    </row>
    <row r="41" spans="20:36">
      <c r="T41" t="s">
        <v>288</v>
      </c>
      <c r="U41" t="s">
        <v>349</v>
      </c>
      <c r="V41" t="s">
        <v>350</v>
      </c>
      <c r="W41" t="s">
        <v>292</v>
      </c>
      <c r="X41" t="s">
        <v>292</v>
      </c>
      <c r="Y41" t="s">
        <v>296</v>
      </c>
      <c r="Z41" t="s">
        <v>299</v>
      </c>
      <c r="AA41" t="s">
        <v>302</v>
      </c>
      <c r="AB41" t="s">
        <v>351</v>
      </c>
      <c r="AC41" t="s">
        <v>312</v>
      </c>
      <c r="AD41" s="11" t="s">
        <v>352</v>
      </c>
      <c r="AE41" s="11" t="s">
        <v>353</v>
      </c>
      <c r="AF41" s="11" t="s">
        <v>307</v>
      </c>
      <c r="AG41" s="11" t="s">
        <v>354</v>
      </c>
      <c r="AH41" s="11" t="s">
        <v>318</v>
      </c>
      <c r="AI41" t="s">
        <v>286</v>
      </c>
      <c r="AJ41" s="11" t="s">
        <v>313</v>
      </c>
    </row>
    <row r="42" spans="20:36">
      <c r="T42" t="s">
        <v>289</v>
      </c>
      <c r="U42" t="s">
        <v>246</v>
      </c>
      <c r="V42" t="s">
        <v>269</v>
      </c>
      <c r="W42" t="s">
        <v>297</v>
      </c>
      <c r="X42" t="s">
        <v>247</v>
      </c>
      <c r="Y42" t="s">
        <v>297</v>
      </c>
      <c r="Z42" t="s">
        <v>300</v>
      </c>
      <c r="AA42" t="s">
        <v>303</v>
      </c>
      <c r="AB42" t="s">
        <v>355</v>
      </c>
      <c r="AC42" t="s">
        <v>313</v>
      </c>
      <c r="AD42" s="11" t="s">
        <v>269</v>
      </c>
      <c r="AE42" s="11" t="s">
        <v>356</v>
      </c>
      <c r="AF42" s="11" t="s">
        <v>308</v>
      </c>
      <c r="AG42" s="11" t="s">
        <v>357</v>
      </c>
      <c r="AH42" s="11" t="s">
        <v>319</v>
      </c>
      <c r="AI42" t="s">
        <v>322</v>
      </c>
      <c r="AJ42" s="11" t="s">
        <v>325</v>
      </c>
    </row>
    <row r="43" spans="20:36">
      <c r="T43" t="s">
        <v>127</v>
      </c>
      <c r="U43" t="s">
        <v>358</v>
      </c>
      <c r="V43" t="s">
        <v>359</v>
      </c>
      <c r="W43" t="s">
        <v>293</v>
      </c>
      <c r="X43" t="s">
        <v>293</v>
      </c>
      <c r="Y43" t="s">
        <v>201</v>
      </c>
      <c r="Z43" t="s">
        <v>247</v>
      </c>
      <c r="AA43" t="s">
        <v>304</v>
      </c>
      <c r="AB43" t="s">
        <v>360</v>
      </c>
      <c r="AC43" t="s">
        <v>314</v>
      </c>
      <c r="AD43" s="11" t="s">
        <v>361</v>
      </c>
      <c r="AE43" s="11" t="s">
        <v>362</v>
      </c>
      <c r="AF43" s="11" t="s">
        <v>309</v>
      </c>
      <c r="AG43" s="11" t="s">
        <v>363</v>
      </c>
      <c r="AH43" s="11" t="s">
        <v>320</v>
      </c>
      <c r="AI43" t="s">
        <v>323</v>
      </c>
      <c r="AJ43" s="11" t="s">
        <v>326</v>
      </c>
    </row>
    <row r="44" spans="20:36">
      <c r="W44" t="s">
        <v>364</v>
      </c>
      <c r="Y44" t="s">
        <v>184</v>
      </c>
      <c r="AB44" t="s">
        <v>365</v>
      </c>
      <c r="AC44" t="s">
        <v>315</v>
      </c>
      <c r="AE44" s="11" t="s">
        <v>366</v>
      </c>
      <c r="AH44" s="11" t="s">
        <v>127</v>
      </c>
      <c r="AJ44" s="11" t="s">
        <v>327</v>
      </c>
    </row>
    <row r="46" spans="20:36">
      <c r="T46" s="41" t="s">
        <v>105</v>
      </c>
      <c r="U46" s="41" t="s">
        <v>105</v>
      </c>
      <c r="V46" s="41" t="s">
        <v>105</v>
      </c>
      <c r="W46" s="41" t="s">
        <v>105</v>
      </c>
      <c r="X46" s="41" t="s">
        <v>105</v>
      </c>
      <c r="Y46" s="41" t="s">
        <v>105</v>
      </c>
      <c r="Z46" s="41" t="s">
        <v>105</v>
      </c>
      <c r="AA46" s="41" t="s">
        <v>105</v>
      </c>
      <c r="AB46" s="41" t="s">
        <v>105</v>
      </c>
      <c r="AC46" s="41" t="s">
        <v>105</v>
      </c>
      <c r="AD46" s="41" t="s">
        <v>105</v>
      </c>
      <c r="AE46" s="41" t="s">
        <v>105</v>
      </c>
      <c r="AF46" s="41" t="s">
        <v>105</v>
      </c>
      <c r="AG46" s="41" t="s">
        <v>105</v>
      </c>
      <c r="AH46" s="41" t="s">
        <v>105</v>
      </c>
      <c r="AI46" s="41" t="s">
        <v>105</v>
      </c>
      <c r="AJ46" s="41" t="s">
        <v>105</v>
      </c>
    </row>
    <row r="47" spans="20:36">
      <c r="T47" s="11" t="s">
        <v>385</v>
      </c>
      <c r="U47" t="s">
        <v>354</v>
      </c>
      <c r="V47" t="s">
        <v>386</v>
      </c>
      <c r="W47" t="s">
        <v>346</v>
      </c>
      <c r="X47" t="s">
        <v>346</v>
      </c>
      <c r="Y47" t="s">
        <v>464</v>
      </c>
      <c r="Z47" t="s">
        <v>387</v>
      </c>
      <c r="AA47" t="s">
        <v>299</v>
      </c>
      <c r="AB47" t="s">
        <v>388</v>
      </c>
      <c r="AC47" t="s">
        <v>389</v>
      </c>
      <c r="AD47" t="s">
        <v>390</v>
      </c>
      <c r="AE47" s="11" t="s">
        <v>391</v>
      </c>
      <c r="AF47" t="s">
        <v>443</v>
      </c>
      <c r="AG47" t="s">
        <v>392</v>
      </c>
      <c r="AH47" s="11" t="s">
        <v>393</v>
      </c>
      <c r="AI47" t="s">
        <v>394</v>
      </c>
      <c r="AJ47" s="11" t="s">
        <v>395</v>
      </c>
    </row>
    <row r="48" spans="20:36">
      <c r="T48" s="11" t="s">
        <v>396</v>
      </c>
      <c r="U48" t="s">
        <v>397</v>
      </c>
      <c r="V48" t="s">
        <v>398</v>
      </c>
      <c r="W48" t="s">
        <v>398</v>
      </c>
      <c r="X48" t="s">
        <v>657</v>
      </c>
      <c r="Y48" t="s">
        <v>352</v>
      </c>
      <c r="Z48" t="s">
        <v>465</v>
      </c>
      <c r="AA48" t="s">
        <v>399</v>
      </c>
      <c r="AB48" t="s">
        <v>354</v>
      </c>
      <c r="AC48" t="s">
        <v>269</v>
      </c>
      <c r="AD48" t="s">
        <v>313</v>
      </c>
      <c r="AE48" s="11" t="s">
        <v>400</v>
      </c>
      <c r="AF48" t="s">
        <v>401</v>
      </c>
      <c r="AG48" t="s">
        <v>468</v>
      </c>
      <c r="AH48" s="11" t="s">
        <v>457</v>
      </c>
      <c r="AI48" t="s">
        <v>402</v>
      </c>
      <c r="AJ48" s="11" t="s">
        <v>403</v>
      </c>
    </row>
    <row r="49" spans="20:36">
      <c r="T49" s="11" t="s">
        <v>404</v>
      </c>
      <c r="U49" t="s">
        <v>405</v>
      </c>
      <c r="V49" t="s">
        <v>406</v>
      </c>
      <c r="W49" t="s">
        <v>407</v>
      </c>
      <c r="X49" t="s">
        <v>408</v>
      </c>
      <c r="Y49" t="s">
        <v>204</v>
      </c>
      <c r="Z49" t="s">
        <v>409</v>
      </c>
      <c r="AA49" t="s">
        <v>410</v>
      </c>
      <c r="AB49" t="s">
        <v>411</v>
      </c>
      <c r="AC49" t="s">
        <v>412</v>
      </c>
      <c r="AD49" t="s">
        <v>413</v>
      </c>
      <c r="AE49" s="11" t="s">
        <v>414</v>
      </c>
      <c r="AF49" t="s">
        <v>415</v>
      </c>
      <c r="AG49" t="s">
        <v>416</v>
      </c>
      <c r="AH49" s="11" t="s">
        <v>417</v>
      </c>
      <c r="AI49" t="s">
        <v>418</v>
      </c>
      <c r="AJ49" s="11" t="s">
        <v>419</v>
      </c>
    </row>
    <row r="50" spans="20:36">
      <c r="T50" s="11" t="s">
        <v>420</v>
      </c>
      <c r="U50" t="s">
        <v>421</v>
      </c>
      <c r="V50" t="s">
        <v>422</v>
      </c>
      <c r="W50" t="s">
        <v>463</v>
      </c>
      <c r="X50" t="s">
        <v>494</v>
      </c>
      <c r="Y50" t="s">
        <v>659</v>
      </c>
      <c r="Z50" t="s">
        <v>423</v>
      </c>
      <c r="AA50" t="s">
        <v>424</v>
      </c>
      <c r="AB50" t="s">
        <v>425</v>
      </c>
      <c r="AC50" t="s">
        <v>458</v>
      </c>
      <c r="AD50" t="s">
        <v>426</v>
      </c>
      <c r="AE50" s="11" t="s">
        <v>427</v>
      </c>
      <c r="AF50" t="s">
        <v>428</v>
      </c>
      <c r="AG50" t="s">
        <v>429</v>
      </c>
      <c r="AH50" s="11" t="s">
        <v>658</v>
      </c>
      <c r="AI50" t="s">
        <v>430</v>
      </c>
      <c r="AJ50" s="11" t="s">
        <v>431</v>
      </c>
    </row>
    <row r="51" spans="20:36">
      <c r="T51" s="11" t="s">
        <v>459</v>
      </c>
      <c r="U51" t="s">
        <v>432</v>
      </c>
      <c r="V51" t="s">
        <v>346</v>
      </c>
      <c r="W51" t="s">
        <v>433</v>
      </c>
      <c r="X51" t="s">
        <v>407</v>
      </c>
      <c r="Y51" t="s">
        <v>346</v>
      </c>
      <c r="Z51" t="s">
        <v>495</v>
      </c>
      <c r="AA51" t="s">
        <v>434</v>
      </c>
      <c r="AB51" t="s">
        <v>435</v>
      </c>
      <c r="AC51" t="s">
        <v>272</v>
      </c>
      <c r="AD51" t="s">
        <v>436</v>
      </c>
      <c r="AE51" s="11" t="s">
        <v>450</v>
      </c>
      <c r="AF51" t="s">
        <v>437</v>
      </c>
      <c r="AG51" t="s">
        <v>313</v>
      </c>
      <c r="AH51" s="11" t="s">
        <v>438</v>
      </c>
      <c r="AI51" t="s">
        <v>439</v>
      </c>
      <c r="AJ51" s="11" t="s">
        <v>205</v>
      </c>
    </row>
    <row r="52" spans="20:36">
      <c r="T52" s="11" t="s">
        <v>493</v>
      </c>
      <c r="W52" t="s">
        <v>184</v>
      </c>
      <c r="Y52" t="s">
        <v>183</v>
      </c>
      <c r="Z52" t="s">
        <v>466</v>
      </c>
      <c r="AE52" s="11"/>
      <c r="AF52" t="s">
        <v>440</v>
      </c>
      <c r="AH52" s="11" t="s">
        <v>460</v>
      </c>
      <c r="AJ52" s="11" t="s">
        <v>441</v>
      </c>
    </row>
    <row r="53" spans="20:36">
      <c r="T53" s="41" t="s">
        <v>106</v>
      </c>
      <c r="U53" s="41" t="s">
        <v>106</v>
      </c>
      <c r="V53" s="41" t="s">
        <v>106</v>
      </c>
      <c r="W53" s="41" t="s">
        <v>106</v>
      </c>
      <c r="X53" s="41" t="s">
        <v>106</v>
      </c>
      <c r="Y53" s="41" t="s">
        <v>106</v>
      </c>
      <c r="Z53" s="41" t="s">
        <v>106</v>
      </c>
      <c r="AA53" s="41" t="s">
        <v>106</v>
      </c>
      <c r="AB53" s="41" t="s">
        <v>106</v>
      </c>
      <c r="AC53" s="41" t="s">
        <v>106</v>
      </c>
      <c r="AD53" s="41" t="s">
        <v>106</v>
      </c>
      <c r="AE53" s="41" t="s">
        <v>106</v>
      </c>
      <c r="AF53" s="41" t="s">
        <v>106</v>
      </c>
      <c r="AG53" s="41" t="s">
        <v>106</v>
      </c>
      <c r="AH53" s="41" t="s">
        <v>106</v>
      </c>
      <c r="AI53" s="41" t="s">
        <v>106</v>
      </c>
      <c r="AJ53" s="41" t="s">
        <v>106</v>
      </c>
    </row>
    <row r="54" spans="20:36">
      <c r="T54" t="s">
        <v>517</v>
      </c>
      <c r="U54" t="s">
        <v>518</v>
      </c>
      <c r="V54" t="s">
        <v>519</v>
      </c>
      <c r="W54" t="s">
        <v>520</v>
      </c>
      <c r="X54" t="s">
        <v>521</v>
      </c>
      <c r="Y54" t="s">
        <v>522</v>
      </c>
      <c r="Z54" t="s">
        <v>661</v>
      </c>
      <c r="AA54" t="s">
        <v>523</v>
      </c>
      <c r="AB54" t="s">
        <v>524</v>
      </c>
      <c r="AC54" t="s">
        <v>525</v>
      </c>
      <c r="AD54" t="s">
        <v>526</v>
      </c>
      <c r="AE54" t="s">
        <v>527</v>
      </c>
      <c r="AF54" t="s">
        <v>528</v>
      </c>
      <c r="AG54" t="s">
        <v>529</v>
      </c>
      <c r="AH54" t="s">
        <v>530</v>
      </c>
      <c r="AI54" t="s">
        <v>531</v>
      </c>
      <c r="AJ54" t="s">
        <v>532</v>
      </c>
    </row>
    <row r="55" spans="20:36">
      <c r="T55" t="s">
        <v>533</v>
      </c>
      <c r="U55" t="s">
        <v>534</v>
      </c>
      <c r="V55" t="s">
        <v>535</v>
      </c>
      <c r="W55" t="s">
        <v>536</v>
      </c>
      <c r="X55" t="s">
        <v>501</v>
      </c>
      <c r="Y55" t="s">
        <v>537</v>
      </c>
      <c r="Z55" t="s">
        <v>692</v>
      </c>
      <c r="AA55" t="s">
        <v>538</v>
      </c>
      <c r="AB55" t="s">
        <v>539</v>
      </c>
      <c r="AC55" t="s">
        <v>540</v>
      </c>
      <c r="AD55" t="s">
        <v>541</v>
      </c>
      <c r="AE55" t="s">
        <v>542</v>
      </c>
      <c r="AF55" t="s">
        <v>543</v>
      </c>
      <c r="AG55" t="s">
        <v>534</v>
      </c>
      <c r="AH55" t="s">
        <v>544</v>
      </c>
      <c r="AI55" t="s">
        <v>545</v>
      </c>
      <c r="AJ55" t="s">
        <v>546</v>
      </c>
    </row>
    <row r="56" spans="20:36">
      <c r="T56" t="s">
        <v>547</v>
      </c>
      <c r="U56" t="s">
        <v>548</v>
      </c>
      <c r="V56" t="s">
        <v>672</v>
      </c>
      <c r="W56" t="s">
        <v>549</v>
      </c>
      <c r="X56" t="s">
        <v>550</v>
      </c>
      <c r="Y56" t="s">
        <v>674</v>
      </c>
      <c r="Z56" t="s">
        <v>551</v>
      </c>
      <c r="AA56" t="s">
        <v>552</v>
      </c>
      <c r="AB56" t="s">
        <v>553</v>
      </c>
      <c r="AC56" t="s">
        <v>554</v>
      </c>
      <c r="AD56" t="s">
        <v>555</v>
      </c>
      <c r="AE56" t="s">
        <v>556</v>
      </c>
      <c r="AF56" t="s">
        <v>557</v>
      </c>
      <c r="AG56" t="s">
        <v>558</v>
      </c>
      <c r="AH56" t="s">
        <v>559</v>
      </c>
      <c r="AI56" t="s">
        <v>560</v>
      </c>
      <c r="AJ56" t="s">
        <v>561</v>
      </c>
    </row>
    <row r="57" spans="20:36">
      <c r="T57" t="s">
        <v>562</v>
      </c>
      <c r="U57" t="s">
        <v>563</v>
      </c>
      <c r="V57" t="s">
        <v>564</v>
      </c>
      <c r="W57" t="s">
        <v>565</v>
      </c>
      <c r="X57" t="s">
        <v>522</v>
      </c>
      <c r="Y57" t="s">
        <v>566</v>
      </c>
      <c r="Z57" t="s">
        <v>567</v>
      </c>
      <c r="AA57" t="s">
        <v>568</v>
      </c>
      <c r="AB57" t="s">
        <v>677</v>
      </c>
      <c r="AC57" t="s">
        <v>569</v>
      </c>
      <c r="AD57" t="s">
        <v>570</v>
      </c>
      <c r="AE57" t="s">
        <v>571</v>
      </c>
      <c r="AF57" t="s">
        <v>572</v>
      </c>
      <c r="AG57" t="s">
        <v>573</v>
      </c>
      <c r="AH57" t="s">
        <v>574</v>
      </c>
      <c r="AI57" t="s">
        <v>575</v>
      </c>
      <c r="AJ57" t="s">
        <v>576</v>
      </c>
    </row>
    <row r="58" spans="20:36">
      <c r="T58" t="s">
        <v>577</v>
      </c>
      <c r="U58" t="s">
        <v>662</v>
      </c>
      <c r="V58" t="s">
        <v>578</v>
      </c>
      <c r="W58" t="s">
        <v>579</v>
      </c>
      <c r="X58" t="s">
        <v>580</v>
      </c>
      <c r="Y58" t="s">
        <v>581</v>
      </c>
      <c r="Z58" t="s">
        <v>582</v>
      </c>
      <c r="AA58" t="s">
        <v>675</v>
      </c>
      <c r="AB58" t="s">
        <v>676</v>
      </c>
      <c r="AC58" t="s">
        <v>583</v>
      </c>
      <c r="AD58" t="s">
        <v>584</v>
      </c>
      <c r="AE58" t="s">
        <v>585</v>
      </c>
      <c r="AF58" t="s">
        <v>586</v>
      </c>
      <c r="AG58" t="s">
        <v>587</v>
      </c>
      <c r="AH58" t="s">
        <v>588</v>
      </c>
      <c r="AI58" t="s">
        <v>589</v>
      </c>
      <c r="AJ58" t="s">
        <v>590</v>
      </c>
    </row>
    <row r="61" spans="20:36">
      <c r="T61" s="41" t="s">
        <v>107</v>
      </c>
      <c r="U61" s="41" t="s">
        <v>107</v>
      </c>
      <c r="V61" s="41" t="s">
        <v>107</v>
      </c>
      <c r="W61" s="41" t="s">
        <v>107</v>
      </c>
      <c r="X61" s="41" t="s">
        <v>107</v>
      </c>
      <c r="Y61" s="41" t="s">
        <v>107</v>
      </c>
      <c r="Z61" s="41" t="s">
        <v>107</v>
      </c>
      <c r="AA61" s="41" t="s">
        <v>107</v>
      </c>
      <c r="AB61" s="41" t="s">
        <v>107</v>
      </c>
      <c r="AC61" s="41" t="s">
        <v>107</v>
      </c>
      <c r="AD61" s="41" t="s">
        <v>107</v>
      </c>
      <c r="AE61" s="41" t="s">
        <v>107</v>
      </c>
      <c r="AF61" s="41" t="s">
        <v>107</v>
      </c>
      <c r="AG61" s="41" t="s">
        <v>107</v>
      </c>
      <c r="AH61" s="41" t="s">
        <v>107</v>
      </c>
      <c r="AI61" s="41" t="s">
        <v>107</v>
      </c>
      <c r="AJ61" s="41" t="s">
        <v>107</v>
      </c>
    </row>
    <row r="62" spans="20:36">
      <c r="T62" t="s">
        <v>693</v>
      </c>
      <c r="U62" t="s">
        <v>698</v>
      </c>
      <c r="V62" t="s">
        <v>702</v>
      </c>
      <c r="W62" t="s">
        <v>706</v>
      </c>
      <c r="X62" t="s">
        <v>710</v>
      </c>
      <c r="Y62" t="s">
        <v>715</v>
      </c>
      <c r="Z62" t="s">
        <v>704</v>
      </c>
      <c r="AA62" t="s">
        <v>722</v>
      </c>
      <c r="AB62" t="s">
        <v>726</v>
      </c>
      <c r="AC62" t="s">
        <v>730</v>
      </c>
      <c r="AD62" s="78" t="s">
        <v>692</v>
      </c>
      <c r="AE62" t="s">
        <v>739</v>
      </c>
      <c r="AF62" s="78" t="s">
        <v>744</v>
      </c>
      <c r="AG62" t="s">
        <v>502</v>
      </c>
      <c r="AH62" t="s">
        <v>752</v>
      </c>
      <c r="AI62" t="s">
        <v>758</v>
      </c>
      <c r="AJ62" t="s">
        <v>763</v>
      </c>
    </row>
    <row r="63" spans="20:36">
      <c r="T63" t="s">
        <v>694</v>
      </c>
      <c r="U63" t="s">
        <v>692</v>
      </c>
      <c r="V63" t="s">
        <v>703</v>
      </c>
      <c r="W63" s="78" t="s">
        <v>707</v>
      </c>
      <c r="X63" t="s">
        <v>711</v>
      </c>
      <c r="Y63" t="s">
        <v>716</v>
      </c>
      <c r="Z63" t="s">
        <v>719</v>
      </c>
      <c r="AA63" t="s">
        <v>723</v>
      </c>
      <c r="AB63" s="78" t="s">
        <v>727</v>
      </c>
      <c r="AC63" t="s">
        <v>731</v>
      </c>
      <c r="AD63" t="s">
        <v>735</v>
      </c>
      <c r="AE63" t="s">
        <v>692</v>
      </c>
      <c r="AF63" t="s">
        <v>745</v>
      </c>
      <c r="AG63" t="s">
        <v>749</v>
      </c>
      <c r="AH63" t="s">
        <v>753</v>
      </c>
      <c r="AI63" t="s">
        <v>759</v>
      </c>
      <c r="AJ63" s="78" t="s">
        <v>764</v>
      </c>
    </row>
    <row r="64" spans="20:36">
      <c r="T64" t="s">
        <v>695</v>
      </c>
      <c r="U64" t="s">
        <v>699</v>
      </c>
      <c r="V64" t="s">
        <v>704</v>
      </c>
      <c r="W64" t="s">
        <v>708</v>
      </c>
      <c r="X64" t="s">
        <v>712</v>
      </c>
      <c r="Y64" t="s">
        <v>717</v>
      </c>
      <c r="Z64" t="s">
        <v>720</v>
      </c>
      <c r="AA64" s="78" t="s">
        <v>692</v>
      </c>
      <c r="AB64" t="s">
        <v>501</v>
      </c>
      <c r="AC64" s="78" t="s">
        <v>734</v>
      </c>
      <c r="AD64" t="s">
        <v>736</v>
      </c>
      <c r="AE64" t="s">
        <v>740</v>
      </c>
      <c r="AF64" s="78" t="s">
        <v>746</v>
      </c>
      <c r="AG64" t="s">
        <v>750</v>
      </c>
      <c r="AH64" t="s">
        <v>754</v>
      </c>
      <c r="AI64" t="s">
        <v>760</v>
      </c>
      <c r="AJ64" t="s">
        <v>243</v>
      </c>
    </row>
    <row r="65" spans="20:36">
      <c r="T65" t="s">
        <v>696</v>
      </c>
      <c r="U65" t="s">
        <v>700</v>
      </c>
      <c r="V65" t="s">
        <v>705</v>
      </c>
      <c r="W65" t="s">
        <v>712</v>
      </c>
      <c r="X65" t="s">
        <v>713</v>
      </c>
      <c r="Y65" t="s">
        <v>501</v>
      </c>
      <c r="Z65" t="s">
        <v>721</v>
      </c>
      <c r="AA65" t="s">
        <v>724</v>
      </c>
      <c r="AB65" t="s">
        <v>728</v>
      </c>
      <c r="AC65" t="s">
        <v>732</v>
      </c>
      <c r="AD65" t="s">
        <v>737</v>
      </c>
      <c r="AE65" t="s">
        <v>741</v>
      </c>
      <c r="AF65" t="s">
        <v>747</v>
      </c>
      <c r="AG65" t="s">
        <v>751</v>
      </c>
      <c r="AH65" s="78" t="s">
        <v>755</v>
      </c>
      <c r="AI65" t="s">
        <v>761</v>
      </c>
      <c r="AJ65" t="s">
        <v>765</v>
      </c>
    </row>
    <row r="66" spans="20:36">
      <c r="T66" t="s">
        <v>697</v>
      </c>
      <c r="U66" t="s">
        <v>701</v>
      </c>
      <c r="V66" t="s">
        <v>692</v>
      </c>
      <c r="W66" s="78" t="s">
        <v>709</v>
      </c>
      <c r="X66" t="s">
        <v>714</v>
      </c>
      <c r="Y66" t="s">
        <v>718</v>
      </c>
      <c r="Z66" s="78" t="s">
        <v>212</v>
      </c>
      <c r="AA66" s="78" t="s">
        <v>725</v>
      </c>
      <c r="AB66" t="s">
        <v>729</v>
      </c>
      <c r="AC66" t="s">
        <v>733</v>
      </c>
      <c r="AD66" t="s">
        <v>738</v>
      </c>
      <c r="AE66" t="s">
        <v>742</v>
      </c>
      <c r="AF66" t="s">
        <v>36</v>
      </c>
      <c r="AG66" s="78" t="s">
        <v>904</v>
      </c>
      <c r="AH66" s="78" t="s">
        <v>756</v>
      </c>
      <c r="AI66" t="s">
        <v>762</v>
      </c>
      <c r="AJ66" t="s">
        <v>766</v>
      </c>
    </row>
    <row r="67" spans="20:36">
      <c r="W67" s="78"/>
      <c r="AE67" t="s">
        <v>743</v>
      </c>
      <c r="AF67" t="s">
        <v>748</v>
      </c>
      <c r="AH67" t="s">
        <v>757</v>
      </c>
      <c r="AJ67" t="s">
        <v>767</v>
      </c>
    </row>
    <row r="68" spans="20:36">
      <c r="T68" s="41" t="s">
        <v>108</v>
      </c>
      <c r="U68" s="41" t="s">
        <v>108</v>
      </c>
      <c r="V68" s="41" t="s">
        <v>108</v>
      </c>
      <c r="W68" s="41" t="s">
        <v>108</v>
      </c>
      <c r="X68" s="41" t="s">
        <v>108</v>
      </c>
      <c r="Y68" s="41" t="s">
        <v>108</v>
      </c>
      <c r="Z68" s="41" t="s">
        <v>108</v>
      </c>
      <c r="AA68" s="41" t="s">
        <v>108</v>
      </c>
      <c r="AB68" s="41" t="s">
        <v>108</v>
      </c>
      <c r="AC68" s="41" t="s">
        <v>108</v>
      </c>
      <c r="AD68" s="41" t="s">
        <v>108</v>
      </c>
      <c r="AE68" s="41" t="s">
        <v>108</v>
      </c>
      <c r="AF68" s="41" t="s">
        <v>108</v>
      </c>
      <c r="AG68" s="41" t="s">
        <v>108</v>
      </c>
      <c r="AH68" s="41" t="s">
        <v>108</v>
      </c>
      <c r="AI68" s="41" t="s">
        <v>108</v>
      </c>
      <c r="AJ68" s="41" t="s">
        <v>108</v>
      </c>
    </row>
    <row r="69" spans="20:36">
      <c r="T69" t="s">
        <v>818</v>
      </c>
      <c r="U69" t="s">
        <v>819</v>
      </c>
      <c r="V69" t="s">
        <v>820</v>
      </c>
      <c r="W69" t="s">
        <v>821</v>
      </c>
      <c r="X69" t="s">
        <v>822</v>
      </c>
      <c r="Y69" t="s">
        <v>823</v>
      </c>
      <c r="Z69" t="s">
        <v>824</v>
      </c>
      <c r="AA69" t="s">
        <v>825</v>
      </c>
      <c r="AB69" t="s">
        <v>826</v>
      </c>
      <c r="AC69" t="s">
        <v>827</v>
      </c>
      <c r="AD69" t="s">
        <v>828</v>
      </c>
      <c r="AE69" t="s">
        <v>829</v>
      </c>
      <c r="AF69" t="s">
        <v>830</v>
      </c>
      <c r="AG69" t="s">
        <v>831</v>
      </c>
      <c r="AH69" t="s">
        <v>832</v>
      </c>
      <c r="AI69" t="s">
        <v>833</v>
      </c>
      <c r="AJ69" t="s">
        <v>834</v>
      </c>
    </row>
    <row r="70" spans="20:36">
      <c r="T70" t="s">
        <v>835</v>
      </c>
      <c r="U70" t="s">
        <v>836</v>
      </c>
      <c r="V70" t="s">
        <v>837</v>
      </c>
      <c r="W70" t="s">
        <v>838</v>
      </c>
      <c r="X70" t="s">
        <v>839</v>
      </c>
      <c r="Y70" t="s">
        <v>840</v>
      </c>
      <c r="Z70" t="s">
        <v>841</v>
      </c>
      <c r="AA70" t="s">
        <v>842</v>
      </c>
      <c r="AB70" t="s">
        <v>843</v>
      </c>
      <c r="AC70" t="s">
        <v>844</v>
      </c>
      <c r="AD70" t="s">
        <v>845</v>
      </c>
      <c r="AE70" t="s">
        <v>846</v>
      </c>
      <c r="AF70" t="s">
        <v>847</v>
      </c>
      <c r="AG70" t="s">
        <v>848</v>
      </c>
      <c r="AH70" t="s">
        <v>849</v>
      </c>
      <c r="AI70" t="s">
        <v>850</v>
      </c>
      <c r="AJ70" t="s">
        <v>851</v>
      </c>
    </row>
    <row r="71" spans="20:36">
      <c r="T71" t="s">
        <v>852</v>
      </c>
      <c r="U71" t="s">
        <v>853</v>
      </c>
      <c r="V71" t="s">
        <v>854</v>
      </c>
      <c r="W71" t="s">
        <v>855</v>
      </c>
      <c r="X71" t="s">
        <v>856</v>
      </c>
      <c r="Y71" t="s">
        <v>857</v>
      </c>
      <c r="Z71" t="s">
        <v>858</v>
      </c>
      <c r="AA71" t="s">
        <v>859</v>
      </c>
      <c r="AB71" t="s">
        <v>860</v>
      </c>
      <c r="AC71" t="s">
        <v>861</v>
      </c>
      <c r="AD71" t="s">
        <v>862</v>
      </c>
      <c r="AE71" t="s">
        <v>863</v>
      </c>
      <c r="AF71" t="s">
        <v>864</v>
      </c>
      <c r="AG71" t="s">
        <v>865</v>
      </c>
      <c r="AH71" t="s">
        <v>866</v>
      </c>
      <c r="AI71" t="s">
        <v>844</v>
      </c>
      <c r="AJ71" t="s">
        <v>867</v>
      </c>
    </row>
    <row r="72" spans="20:36">
      <c r="T72" t="s">
        <v>868</v>
      </c>
      <c r="U72" t="s">
        <v>869</v>
      </c>
      <c r="V72" t="s">
        <v>870</v>
      </c>
      <c r="W72" t="s">
        <v>871</v>
      </c>
      <c r="X72" t="s">
        <v>872</v>
      </c>
      <c r="Y72" t="s">
        <v>873</v>
      </c>
      <c r="Z72" t="s">
        <v>874</v>
      </c>
      <c r="AA72" t="s">
        <v>875</v>
      </c>
      <c r="AB72" t="s">
        <v>876</v>
      </c>
      <c r="AC72" t="s">
        <v>877</v>
      </c>
      <c r="AD72" t="s">
        <v>878</v>
      </c>
      <c r="AE72" t="s">
        <v>879</v>
      </c>
      <c r="AF72" t="s">
        <v>880</v>
      </c>
      <c r="AG72" t="s">
        <v>881</v>
      </c>
      <c r="AH72" t="s">
        <v>882</v>
      </c>
      <c r="AI72" t="s">
        <v>883</v>
      </c>
      <c r="AJ72" t="s">
        <v>884</v>
      </c>
    </row>
    <row r="73" spans="20:36">
      <c r="T73" t="s">
        <v>885</v>
      </c>
      <c r="U73" t="s">
        <v>886</v>
      </c>
      <c r="W73" t="s">
        <v>887</v>
      </c>
      <c r="AB73" t="s">
        <v>888</v>
      </c>
      <c r="AC73" t="s">
        <v>573</v>
      </c>
      <c r="AD73" t="s">
        <v>889</v>
      </c>
      <c r="AE73" t="s">
        <v>890</v>
      </c>
      <c r="AF73" t="s">
        <v>891</v>
      </c>
      <c r="AG73" t="s">
        <v>892</v>
      </c>
      <c r="AH73" t="s">
        <v>893</v>
      </c>
      <c r="AI73" t="s">
        <v>894</v>
      </c>
    </row>
    <row r="74" spans="20:36">
      <c r="U74" t="s">
        <v>895</v>
      </c>
      <c r="AF74" t="s">
        <v>896</v>
      </c>
    </row>
    <row r="76" spans="20:36">
      <c r="T76" s="41" t="s">
        <v>109</v>
      </c>
      <c r="U76" s="41" t="s">
        <v>109</v>
      </c>
      <c r="V76" s="41" t="s">
        <v>109</v>
      </c>
      <c r="W76" s="41" t="s">
        <v>109</v>
      </c>
      <c r="X76" s="41" t="s">
        <v>109</v>
      </c>
      <c r="Y76" s="41" t="s">
        <v>109</v>
      </c>
      <c r="Z76" s="41" t="s">
        <v>109</v>
      </c>
      <c r="AA76" s="41" t="s">
        <v>109</v>
      </c>
      <c r="AB76" s="41" t="s">
        <v>109</v>
      </c>
      <c r="AC76" s="41" t="s">
        <v>109</v>
      </c>
      <c r="AD76" s="41" t="s">
        <v>109</v>
      </c>
      <c r="AE76" s="41" t="s">
        <v>109</v>
      </c>
      <c r="AF76" s="41" t="s">
        <v>109</v>
      </c>
      <c r="AG76" s="41" t="s">
        <v>109</v>
      </c>
      <c r="AH76" s="41" t="s">
        <v>109</v>
      </c>
      <c r="AI76" s="41" t="s">
        <v>109</v>
      </c>
      <c r="AJ76" s="41" t="s">
        <v>109</v>
      </c>
    </row>
    <row r="77" spans="20:36">
      <c r="T77" t="s">
        <v>905</v>
      </c>
      <c r="U77" t="s">
        <v>906</v>
      </c>
      <c r="V77" t="s">
        <v>520</v>
      </c>
      <c r="W77" t="s">
        <v>907</v>
      </c>
      <c r="X77" t="s">
        <v>908</v>
      </c>
      <c r="Y77" t="s">
        <v>909</v>
      </c>
      <c r="Z77" t="s">
        <v>910</v>
      </c>
      <c r="AA77" t="s">
        <v>911</v>
      </c>
      <c r="AB77" t="s">
        <v>912</v>
      </c>
      <c r="AD77" t="s">
        <v>914</v>
      </c>
      <c r="AE77" t="s">
        <v>915</v>
      </c>
      <c r="AF77" t="s">
        <v>916</v>
      </c>
      <c r="AG77" t="s">
        <v>917</v>
      </c>
      <c r="AH77" t="s">
        <v>918</v>
      </c>
      <c r="AI77" t="s">
        <v>919</v>
      </c>
      <c r="AJ77" t="s">
        <v>920</v>
      </c>
    </row>
    <row r="78" spans="20:36">
      <c r="T78" t="s">
        <v>921</v>
      </c>
      <c r="U78" t="s">
        <v>922</v>
      </c>
      <c r="V78" t="s">
        <v>923</v>
      </c>
      <c r="W78" t="s">
        <v>924</v>
      </c>
      <c r="X78" t="s">
        <v>925</v>
      </c>
      <c r="Y78" t="s">
        <v>926</v>
      </c>
      <c r="Z78" t="s">
        <v>927</v>
      </c>
      <c r="AA78" t="s">
        <v>928</v>
      </c>
      <c r="AB78" t="s">
        <v>929</v>
      </c>
      <c r="AD78" t="s">
        <v>931</v>
      </c>
      <c r="AE78" t="s">
        <v>932</v>
      </c>
      <c r="AF78" t="s">
        <v>933</v>
      </c>
      <c r="AG78" t="s">
        <v>934</v>
      </c>
      <c r="AH78" t="s">
        <v>935</v>
      </c>
      <c r="AI78" t="s">
        <v>936</v>
      </c>
      <c r="AJ78" t="s">
        <v>937</v>
      </c>
    </row>
    <row r="79" spans="20:36">
      <c r="T79" t="s">
        <v>938</v>
      </c>
      <c r="U79" t="s">
        <v>939</v>
      </c>
      <c r="V79" t="s">
        <v>940</v>
      </c>
      <c r="W79" t="s">
        <v>927</v>
      </c>
      <c r="X79" t="s">
        <v>941</v>
      </c>
      <c r="Y79" t="s">
        <v>942</v>
      </c>
      <c r="Z79" t="s">
        <v>943</v>
      </c>
      <c r="AA79" t="s">
        <v>944</v>
      </c>
      <c r="AB79" t="s">
        <v>945</v>
      </c>
      <c r="AD79" t="s">
        <v>947</v>
      </c>
      <c r="AE79" t="s">
        <v>948</v>
      </c>
      <c r="AF79" t="s">
        <v>949</v>
      </c>
      <c r="AG79" t="s">
        <v>950</v>
      </c>
      <c r="AH79" t="s">
        <v>951</v>
      </c>
      <c r="AI79" t="s">
        <v>952</v>
      </c>
      <c r="AJ79" t="s">
        <v>953</v>
      </c>
    </row>
    <row r="80" spans="20:36">
      <c r="T80" t="s">
        <v>954</v>
      </c>
      <c r="U80" t="s">
        <v>955</v>
      </c>
      <c r="Y80" t="s">
        <v>956</v>
      </c>
      <c r="Z80" t="s">
        <v>957</v>
      </c>
      <c r="AB80" t="s">
        <v>958</v>
      </c>
      <c r="AD80" t="s">
        <v>960</v>
      </c>
      <c r="AE80" t="s">
        <v>961</v>
      </c>
      <c r="AF80" t="s">
        <v>962</v>
      </c>
      <c r="AG80" t="s">
        <v>963</v>
      </c>
      <c r="AH80" t="s">
        <v>964</v>
      </c>
      <c r="AI80" t="s">
        <v>965</v>
      </c>
      <c r="AJ80" t="s">
        <v>844</v>
      </c>
    </row>
    <row r="81" spans="20:36">
      <c r="AH81" t="s">
        <v>966</v>
      </c>
    </row>
    <row r="82" spans="20:36">
      <c r="T82" s="41"/>
      <c r="U82" s="41"/>
      <c r="V82" s="41"/>
      <c r="W82" s="41"/>
      <c r="X82" s="41"/>
      <c r="Y82" s="41"/>
      <c r="Z82" s="41"/>
      <c r="AA82" s="41"/>
      <c r="AB82" s="41"/>
      <c r="AC82" s="41"/>
      <c r="AD82" s="41"/>
      <c r="AE82" s="41"/>
      <c r="AF82" s="41"/>
      <c r="AG82" s="41"/>
      <c r="AH82" s="41" t="s">
        <v>110</v>
      </c>
      <c r="AI82" s="41"/>
      <c r="AJ82" s="41"/>
    </row>
    <row r="88" spans="20:36">
      <c r="T88" s="41"/>
      <c r="U88" s="41"/>
      <c r="V88" s="41"/>
      <c r="W88" s="41"/>
      <c r="X88" s="41"/>
      <c r="Y88" s="41"/>
      <c r="Z88" s="41"/>
      <c r="AA88" s="41"/>
      <c r="AB88" s="41"/>
      <c r="AC88" s="41"/>
      <c r="AD88" s="41"/>
      <c r="AE88" s="41"/>
      <c r="AF88" s="41"/>
      <c r="AG88" s="41"/>
      <c r="AH88" s="41" t="s">
        <v>111</v>
      </c>
      <c r="AI88" s="41"/>
      <c r="AJ88" s="41"/>
    </row>
    <row r="94" spans="20:36" ht="23.25">
      <c r="T94" s="42" t="s">
        <v>54</v>
      </c>
      <c r="U94" s="42" t="s">
        <v>12</v>
      </c>
      <c r="V94" s="42" t="s">
        <v>55</v>
      </c>
      <c r="W94" s="42" t="s">
        <v>56</v>
      </c>
      <c r="X94" s="42" t="s">
        <v>57</v>
      </c>
      <c r="Y94" s="42" t="s">
        <v>58</v>
      </c>
      <c r="Z94" s="42" t="s">
        <v>59</v>
      </c>
      <c r="AA94" s="42" t="s">
        <v>60</v>
      </c>
      <c r="AB94" s="42" t="s">
        <v>61</v>
      </c>
      <c r="AC94" s="42" t="s">
        <v>62</v>
      </c>
      <c r="AD94" s="42" t="s">
        <v>63</v>
      </c>
      <c r="AE94" s="42" t="s">
        <v>64</v>
      </c>
      <c r="AF94" s="42" t="s">
        <v>65</v>
      </c>
      <c r="AG94" s="42" t="s">
        <v>66</v>
      </c>
      <c r="AH94" s="42" t="s">
        <v>67</v>
      </c>
      <c r="AI94" s="42" t="s">
        <v>68</v>
      </c>
      <c r="AJ94" s="42" t="s">
        <v>69</v>
      </c>
    </row>
    <row r="95" spans="20:36">
      <c r="T95" s="41" t="s">
        <v>444</v>
      </c>
      <c r="U95" s="41" t="s">
        <v>11</v>
      </c>
      <c r="V95" s="41" t="s">
        <v>11</v>
      </c>
      <c r="W95" s="41" t="s">
        <v>11</v>
      </c>
      <c r="X95" s="41" t="s">
        <v>11</v>
      </c>
      <c r="Y95" s="41" t="s">
        <v>11</v>
      </c>
      <c r="Z95" s="41" t="s">
        <v>11</v>
      </c>
      <c r="AA95" s="41" t="s">
        <v>11</v>
      </c>
      <c r="AB95" s="41" t="s">
        <v>11</v>
      </c>
      <c r="AC95" s="41" t="s">
        <v>11</v>
      </c>
      <c r="AD95" s="41" t="s">
        <v>11</v>
      </c>
      <c r="AE95" s="41" t="s">
        <v>11</v>
      </c>
      <c r="AF95" s="41" t="s">
        <v>11</v>
      </c>
      <c r="AG95" s="41" t="s">
        <v>11</v>
      </c>
      <c r="AH95" s="41" t="s">
        <v>11</v>
      </c>
      <c r="AI95" s="41" t="s">
        <v>11</v>
      </c>
      <c r="AJ95" s="41" t="s">
        <v>11</v>
      </c>
    </row>
    <row r="96" spans="20:36">
      <c r="T96" t="s">
        <v>178</v>
      </c>
      <c r="U96" t="s">
        <v>183</v>
      </c>
      <c r="V96" t="s">
        <v>182</v>
      </c>
      <c r="W96" t="s">
        <v>182</v>
      </c>
      <c r="X96" t="s">
        <v>182</v>
      </c>
      <c r="Y96" t="s">
        <v>182</v>
      </c>
      <c r="Z96" t="s">
        <v>182</v>
      </c>
      <c r="AA96" t="s">
        <v>182</v>
      </c>
      <c r="AB96" t="s">
        <v>183</v>
      </c>
      <c r="AC96" t="s">
        <v>183</v>
      </c>
      <c r="AD96" t="s">
        <v>183</v>
      </c>
      <c r="AE96" t="s">
        <v>183</v>
      </c>
      <c r="AF96" t="s">
        <v>183</v>
      </c>
      <c r="AG96" t="s">
        <v>183</v>
      </c>
      <c r="AH96" t="s">
        <v>183</v>
      </c>
      <c r="AI96" t="s">
        <v>183</v>
      </c>
      <c r="AJ96" t="s">
        <v>183</v>
      </c>
    </row>
    <row r="97" spans="20:36">
      <c r="T97" t="s">
        <v>179</v>
      </c>
      <c r="U97" t="s">
        <v>184</v>
      </c>
      <c r="V97" t="s">
        <v>185</v>
      </c>
      <c r="W97" t="s">
        <v>185</v>
      </c>
      <c r="X97" t="s">
        <v>185</v>
      </c>
      <c r="Y97" t="s">
        <v>185</v>
      </c>
      <c r="Z97" t="s">
        <v>185</v>
      </c>
      <c r="AA97" t="s">
        <v>185</v>
      </c>
      <c r="AB97" t="s">
        <v>184</v>
      </c>
      <c r="AC97" t="s">
        <v>184</v>
      </c>
      <c r="AD97" t="s">
        <v>184</v>
      </c>
      <c r="AE97" t="s">
        <v>184</v>
      </c>
      <c r="AF97" t="s">
        <v>184</v>
      </c>
      <c r="AG97" t="s">
        <v>184</v>
      </c>
      <c r="AH97" t="s">
        <v>184</v>
      </c>
      <c r="AI97" t="s">
        <v>184</v>
      </c>
      <c r="AJ97" t="s">
        <v>184</v>
      </c>
    </row>
    <row r="98" spans="20:36">
      <c r="T98" t="s">
        <v>182</v>
      </c>
      <c r="U98" t="s">
        <v>185</v>
      </c>
      <c r="V98" t="s">
        <v>208</v>
      </c>
      <c r="W98" t="s">
        <v>211</v>
      </c>
      <c r="X98" t="s">
        <v>211</v>
      </c>
      <c r="Y98" t="s">
        <v>211</v>
      </c>
      <c r="Z98" t="s">
        <v>216</v>
      </c>
      <c r="AA98" t="s">
        <v>217</v>
      </c>
      <c r="AB98" t="s">
        <v>185</v>
      </c>
      <c r="AC98" t="s">
        <v>185</v>
      </c>
      <c r="AD98" t="s">
        <v>185</v>
      </c>
      <c r="AE98" t="s">
        <v>185</v>
      </c>
      <c r="AF98" t="s">
        <v>185</v>
      </c>
      <c r="AG98" t="s">
        <v>185</v>
      </c>
      <c r="AH98" t="s">
        <v>228</v>
      </c>
      <c r="AI98" t="s">
        <v>231</v>
      </c>
      <c r="AJ98" t="s">
        <v>235</v>
      </c>
    </row>
    <row r="99" spans="20:36">
      <c r="T99" s="43" t="s">
        <v>187</v>
      </c>
      <c r="U99" t="s">
        <v>200</v>
      </c>
      <c r="V99" t="s">
        <v>209</v>
      </c>
      <c r="W99" t="s">
        <v>208</v>
      </c>
      <c r="X99" t="s">
        <v>208</v>
      </c>
      <c r="Y99" t="s">
        <v>208</v>
      </c>
      <c r="Z99" t="s">
        <v>24</v>
      </c>
      <c r="AA99" t="s">
        <v>24</v>
      </c>
      <c r="AB99" t="s">
        <v>200</v>
      </c>
      <c r="AC99" t="s">
        <v>219</v>
      </c>
      <c r="AD99" t="s">
        <v>178</v>
      </c>
      <c r="AE99" t="s">
        <v>211</v>
      </c>
      <c r="AF99" t="s">
        <v>219</v>
      </c>
      <c r="AG99" t="s">
        <v>224</v>
      </c>
      <c r="AH99" t="s">
        <v>227</v>
      </c>
      <c r="AI99" t="s">
        <v>232</v>
      </c>
      <c r="AJ99" t="s">
        <v>236</v>
      </c>
    </row>
    <row r="100" spans="20:36">
      <c r="T100" t="s">
        <v>180</v>
      </c>
      <c r="U100" t="s">
        <v>201</v>
      </c>
      <c r="V100" t="s">
        <v>210</v>
      </c>
      <c r="W100" t="s">
        <v>212</v>
      </c>
      <c r="X100" t="s">
        <v>212</v>
      </c>
      <c r="Y100" t="s">
        <v>214</v>
      </c>
      <c r="Z100" t="s">
        <v>214</v>
      </c>
      <c r="AA100" t="s">
        <v>214</v>
      </c>
      <c r="AB100" t="s">
        <v>285</v>
      </c>
      <c r="AC100" t="s">
        <v>220</v>
      </c>
      <c r="AD100" t="s">
        <v>221</v>
      </c>
      <c r="AE100" t="s">
        <v>219</v>
      </c>
      <c r="AF100" t="s">
        <v>223</v>
      </c>
      <c r="AG100" t="s">
        <v>461</v>
      </c>
      <c r="AH100" t="s">
        <v>226</v>
      </c>
      <c r="AI100" t="s">
        <v>233</v>
      </c>
      <c r="AJ100" t="s">
        <v>237</v>
      </c>
    </row>
    <row r="101" spans="20:36">
      <c r="U101" t="s">
        <v>202</v>
      </c>
      <c r="W101" t="s">
        <v>213</v>
      </c>
      <c r="Y101" t="s">
        <v>215</v>
      </c>
      <c r="AB101" t="s">
        <v>218</v>
      </c>
      <c r="AC101" t="s">
        <v>182</v>
      </c>
      <c r="AD101" t="s">
        <v>207</v>
      </c>
      <c r="AE101" t="s">
        <v>222</v>
      </c>
      <c r="AF101" t="s">
        <v>23</v>
      </c>
      <c r="AG101" t="s">
        <v>205</v>
      </c>
      <c r="AH101" t="s">
        <v>229</v>
      </c>
      <c r="AI101" t="s">
        <v>234</v>
      </c>
      <c r="AJ101" t="s">
        <v>238</v>
      </c>
    </row>
    <row r="102" spans="20:36">
      <c r="AB102" t="s">
        <v>207</v>
      </c>
      <c r="AF102" t="s">
        <v>224</v>
      </c>
      <c r="AH102" s="43"/>
    </row>
    <row r="104" spans="20:36">
      <c r="T104" s="41" t="s">
        <v>445</v>
      </c>
      <c r="U104" s="41" t="s">
        <v>19</v>
      </c>
      <c r="V104" s="41" t="s">
        <v>19</v>
      </c>
      <c r="W104" s="41" t="s">
        <v>19</v>
      </c>
      <c r="X104" s="41" t="s">
        <v>19</v>
      </c>
      <c r="Y104" s="41" t="s">
        <v>19</v>
      </c>
      <c r="Z104" s="41" t="s">
        <v>19</v>
      </c>
      <c r="AA104" s="41" t="s">
        <v>19</v>
      </c>
      <c r="AB104" s="41" t="s">
        <v>19</v>
      </c>
      <c r="AC104" s="41" t="s">
        <v>19</v>
      </c>
      <c r="AD104" s="41" t="s">
        <v>19</v>
      </c>
      <c r="AE104" s="41" t="s">
        <v>19</v>
      </c>
      <c r="AF104" s="41" t="s">
        <v>19</v>
      </c>
      <c r="AG104" s="41" t="s">
        <v>19</v>
      </c>
      <c r="AH104" s="41" t="s">
        <v>19</v>
      </c>
      <c r="AI104" s="41" t="s">
        <v>19</v>
      </c>
      <c r="AJ104" s="41" t="s">
        <v>19</v>
      </c>
    </row>
    <row r="105" spans="20:36">
      <c r="T105" t="s">
        <v>183</v>
      </c>
      <c r="U105" t="s">
        <v>182</v>
      </c>
      <c r="V105" t="s">
        <v>183</v>
      </c>
      <c r="W105" t="s">
        <v>284</v>
      </c>
      <c r="X105" t="s">
        <v>239</v>
      </c>
      <c r="Y105" t="s">
        <v>246</v>
      </c>
      <c r="Z105" t="s">
        <v>239</v>
      </c>
      <c r="AA105" t="s">
        <v>239</v>
      </c>
      <c r="AB105" t="s">
        <v>182</v>
      </c>
      <c r="AC105" t="s">
        <v>200</v>
      </c>
      <c r="AD105" t="s">
        <v>259</v>
      </c>
      <c r="AE105" s="11" t="s">
        <v>259</v>
      </c>
      <c r="AF105" t="s">
        <v>182</v>
      </c>
      <c r="AG105" t="s">
        <v>182</v>
      </c>
      <c r="AH105" t="s">
        <v>182</v>
      </c>
      <c r="AI105" t="s">
        <v>182</v>
      </c>
      <c r="AJ105" t="s">
        <v>182</v>
      </c>
    </row>
    <row r="106" spans="20:36">
      <c r="T106" t="s">
        <v>184</v>
      </c>
      <c r="U106" t="s">
        <v>454</v>
      </c>
      <c r="V106" t="s">
        <v>184</v>
      </c>
      <c r="W106" t="s">
        <v>244</v>
      </c>
      <c r="X106" t="s">
        <v>184</v>
      </c>
      <c r="Y106" t="s">
        <v>245</v>
      </c>
      <c r="Z106" t="s">
        <v>184</v>
      </c>
      <c r="AA106" t="s">
        <v>184</v>
      </c>
      <c r="AB106" t="s">
        <v>245</v>
      </c>
      <c r="AC106" t="s">
        <v>245</v>
      </c>
      <c r="AD106" t="s">
        <v>260</v>
      </c>
      <c r="AE106" s="11" t="s">
        <v>446</v>
      </c>
      <c r="AF106" t="s">
        <v>447</v>
      </c>
      <c r="AG106" t="s">
        <v>454</v>
      </c>
      <c r="AH106" t="s">
        <v>237</v>
      </c>
      <c r="AI106" t="s">
        <v>279</v>
      </c>
      <c r="AJ106" t="s">
        <v>185</v>
      </c>
    </row>
    <row r="107" spans="20:36">
      <c r="T107" t="s">
        <v>185</v>
      </c>
      <c r="U107" t="s">
        <v>204</v>
      </c>
      <c r="V107" t="s">
        <v>245</v>
      </c>
      <c r="W107" t="s">
        <v>245</v>
      </c>
      <c r="X107" t="s">
        <v>245</v>
      </c>
      <c r="Y107" t="s">
        <v>448</v>
      </c>
      <c r="Z107" t="s">
        <v>245</v>
      </c>
      <c r="AA107" t="s">
        <v>245</v>
      </c>
      <c r="AB107" t="s">
        <v>255</v>
      </c>
      <c r="AC107" t="s">
        <v>258</v>
      </c>
      <c r="AD107" t="s">
        <v>261</v>
      </c>
      <c r="AE107" s="11" t="s">
        <v>265</v>
      </c>
      <c r="AF107" t="s">
        <v>24</v>
      </c>
      <c r="AG107" t="s">
        <v>272</v>
      </c>
      <c r="AH107" t="s">
        <v>275</v>
      </c>
      <c r="AI107" t="s">
        <v>187</v>
      </c>
      <c r="AJ107" t="s">
        <v>186</v>
      </c>
    </row>
    <row r="108" spans="20:36">
      <c r="T108" t="s">
        <v>186</v>
      </c>
      <c r="U108" t="s">
        <v>205</v>
      </c>
      <c r="V108" t="s">
        <v>241</v>
      </c>
      <c r="W108" t="s">
        <v>246</v>
      </c>
      <c r="X108" t="s">
        <v>467</v>
      </c>
      <c r="Y108" t="s">
        <v>251</v>
      </c>
      <c r="Z108" t="s">
        <v>449</v>
      </c>
      <c r="AA108" t="s">
        <v>253</v>
      </c>
      <c r="AB108" t="s">
        <v>186</v>
      </c>
      <c r="AC108" t="s">
        <v>208</v>
      </c>
      <c r="AD108" t="s">
        <v>262</v>
      </c>
      <c r="AE108" s="11" t="s">
        <v>266</v>
      </c>
      <c r="AF108" t="s">
        <v>308</v>
      </c>
      <c r="AG108" t="s">
        <v>273</v>
      </c>
      <c r="AH108" t="s">
        <v>276</v>
      </c>
      <c r="AI108" t="s">
        <v>462</v>
      </c>
      <c r="AJ108" t="s">
        <v>282</v>
      </c>
    </row>
    <row r="109" spans="20:36">
      <c r="T109" t="s">
        <v>188</v>
      </c>
      <c r="U109" t="s">
        <v>207</v>
      </c>
      <c r="V109" t="s">
        <v>242</v>
      </c>
      <c r="W109" t="s">
        <v>247</v>
      </c>
      <c r="X109" t="s">
        <v>246</v>
      </c>
      <c r="Y109" t="s">
        <v>219</v>
      </c>
      <c r="Z109" t="s">
        <v>217</v>
      </c>
      <c r="AA109" t="s">
        <v>254</v>
      </c>
      <c r="AB109" t="s">
        <v>256</v>
      </c>
      <c r="AC109" t="s">
        <v>243</v>
      </c>
      <c r="AD109" t="s">
        <v>263</v>
      </c>
      <c r="AE109" s="11" t="s">
        <v>267</v>
      </c>
      <c r="AF109" t="s">
        <v>660</v>
      </c>
      <c r="AG109" t="s">
        <v>274</v>
      </c>
      <c r="AH109" t="s">
        <v>277</v>
      </c>
      <c r="AI109" t="s">
        <v>281</v>
      </c>
      <c r="AJ109" t="s">
        <v>283</v>
      </c>
    </row>
    <row r="110" spans="20:36">
      <c r="V110" t="s">
        <v>243</v>
      </c>
      <c r="W110" t="s">
        <v>217</v>
      </c>
      <c r="X110" t="s">
        <v>243</v>
      </c>
      <c r="Z110" t="s">
        <v>243</v>
      </c>
      <c r="AA110" t="s">
        <v>212</v>
      </c>
      <c r="AB110" t="s">
        <v>257</v>
      </c>
      <c r="AC110" t="s">
        <v>207</v>
      </c>
      <c r="AE110" s="11" t="s">
        <v>207</v>
      </c>
      <c r="AF110" t="s">
        <v>207</v>
      </c>
      <c r="AH110" t="s">
        <v>234</v>
      </c>
    </row>
    <row r="111" spans="20:36">
      <c r="X111" t="s">
        <v>249</v>
      </c>
    </row>
    <row r="112" spans="20:36">
      <c r="T112" s="41" t="s">
        <v>104</v>
      </c>
      <c r="U112" s="41" t="s">
        <v>104</v>
      </c>
      <c r="V112" s="41" t="s">
        <v>104</v>
      </c>
      <c r="W112" s="41" t="s">
        <v>104</v>
      </c>
      <c r="X112" s="41" t="s">
        <v>104</v>
      </c>
      <c r="Y112" s="41" t="s">
        <v>104</v>
      </c>
      <c r="Z112" s="41" t="s">
        <v>104</v>
      </c>
      <c r="AA112" s="41" t="s">
        <v>104</v>
      </c>
      <c r="AB112" s="41" t="s">
        <v>104</v>
      </c>
      <c r="AC112" s="41" t="s">
        <v>104</v>
      </c>
      <c r="AD112" s="41" t="s">
        <v>104</v>
      </c>
      <c r="AE112" s="41" t="s">
        <v>104</v>
      </c>
      <c r="AF112" s="41" t="s">
        <v>104</v>
      </c>
      <c r="AG112" s="41" t="s">
        <v>104</v>
      </c>
      <c r="AH112" s="41" t="s">
        <v>104</v>
      </c>
      <c r="AI112" s="41" t="s">
        <v>104</v>
      </c>
      <c r="AJ112" s="41" t="s">
        <v>104</v>
      </c>
    </row>
    <row r="113" spans="20:36">
      <c r="T113" t="s">
        <v>591</v>
      </c>
      <c r="U113" t="s">
        <v>592</v>
      </c>
      <c r="V113" t="s">
        <v>593</v>
      </c>
      <c r="W113" t="s">
        <v>594</v>
      </c>
      <c r="X113" t="s">
        <v>595</v>
      </c>
      <c r="Y113" t="s">
        <v>596</v>
      </c>
      <c r="Z113" t="s">
        <v>597</v>
      </c>
      <c r="AA113" t="s">
        <v>304</v>
      </c>
      <c r="AB113" t="s">
        <v>678</v>
      </c>
      <c r="AC113" t="s">
        <v>598</v>
      </c>
      <c r="AD113" t="s">
        <v>599</v>
      </c>
      <c r="AE113" t="s">
        <v>600</v>
      </c>
      <c r="AF113" t="s">
        <v>601</v>
      </c>
      <c r="AG113" t="s">
        <v>679</v>
      </c>
      <c r="AH113" t="s">
        <v>602</v>
      </c>
      <c r="AI113" t="s">
        <v>603</v>
      </c>
      <c r="AJ113" t="s">
        <v>604</v>
      </c>
    </row>
    <row r="114" spans="20:36">
      <c r="T114" t="s">
        <v>666</v>
      </c>
      <c r="U114" t="s">
        <v>681</v>
      </c>
      <c r="V114" t="s">
        <v>667</v>
      </c>
      <c r="W114" t="s">
        <v>667</v>
      </c>
      <c r="X114" t="s">
        <v>667</v>
      </c>
      <c r="Y114" t="s">
        <v>295</v>
      </c>
      <c r="Z114" t="s">
        <v>605</v>
      </c>
      <c r="AA114" t="s">
        <v>668</v>
      </c>
      <c r="AB114" t="s">
        <v>667</v>
      </c>
      <c r="AC114" t="s">
        <v>664</v>
      </c>
      <c r="AD114" t="s">
        <v>667</v>
      </c>
      <c r="AE114" t="s">
        <v>670</v>
      </c>
      <c r="AF114" t="s">
        <v>606</v>
      </c>
      <c r="AG114" t="s">
        <v>607</v>
      </c>
      <c r="AH114" t="s">
        <v>608</v>
      </c>
      <c r="AI114" t="s">
        <v>609</v>
      </c>
      <c r="AJ114" t="s">
        <v>260</v>
      </c>
    </row>
    <row r="115" spans="20:36">
      <c r="T115" t="s">
        <v>609</v>
      </c>
      <c r="U115" t="s">
        <v>610</v>
      </c>
      <c r="V115" t="s">
        <v>611</v>
      </c>
      <c r="W115" t="s">
        <v>612</v>
      </c>
      <c r="X115" t="s">
        <v>612</v>
      </c>
      <c r="Y115" t="s">
        <v>613</v>
      </c>
      <c r="Z115" t="s">
        <v>614</v>
      </c>
      <c r="AA115" t="s">
        <v>302</v>
      </c>
      <c r="AB115" t="s">
        <v>615</v>
      </c>
      <c r="AC115" t="s">
        <v>616</v>
      </c>
      <c r="AD115" t="s">
        <v>352</v>
      </c>
      <c r="AE115" t="s">
        <v>617</v>
      </c>
      <c r="AF115" t="s">
        <v>618</v>
      </c>
      <c r="AG115" t="s">
        <v>586</v>
      </c>
      <c r="AH115" t="s">
        <v>619</v>
      </c>
      <c r="AI115" t="s">
        <v>591</v>
      </c>
      <c r="AJ115" t="s">
        <v>620</v>
      </c>
    </row>
    <row r="116" spans="20:36">
      <c r="T116" t="s">
        <v>621</v>
      </c>
      <c r="U116" t="s">
        <v>621</v>
      </c>
      <c r="V116" t="s">
        <v>622</v>
      </c>
      <c r="W116" t="s">
        <v>623</v>
      </c>
      <c r="X116" t="s">
        <v>624</v>
      </c>
      <c r="Y116" t="s">
        <v>623</v>
      </c>
      <c r="Z116" t="s">
        <v>295</v>
      </c>
      <c r="AA116" t="s">
        <v>625</v>
      </c>
      <c r="AB116" t="s">
        <v>355</v>
      </c>
      <c r="AC116" t="s">
        <v>620</v>
      </c>
      <c r="AD116" t="s">
        <v>622</v>
      </c>
      <c r="AE116" t="s">
        <v>626</v>
      </c>
      <c r="AF116" t="s">
        <v>627</v>
      </c>
      <c r="AG116" t="s">
        <v>628</v>
      </c>
      <c r="AH116" t="s">
        <v>629</v>
      </c>
      <c r="AI116" t="s">
        <v>630</v>
      </c>
      <c r="AJ116" t="s">
        <v>631</v>
      </c>
    </row>
    <row r="117" spans="20:36">
      <c r="T117" t="s">
        <v>632</v>
      </c>
      <c r="U117" t="s">
        <v>633</v>
      </c>
      <c r="V117" t="s">
        <v>634</v>
      </c>
      <c r="W117" t="s">
        <v>635</v>
      </c>
      <c r="X117" t="s">
        <v>673</v>
      </c>
      <c r="Y117" t="s">
        <v>636</v>
      </c>
      <c r="Z117" t="s">
        <v>624</v>
      </c>
      <c r="AA117" t="s">
        <v>637</v>
      </c>
      <c r="AB117" t="s">
        <v>360</v>
      </c>
      <c r="AC117" t="s">
        <v>638</v>
      </c>
      <c r="AD117" t="s">
        <v>639</v>
      </c>
      <c r="AE117" t="s">
        <v>640</v>
      </c>
      <c r="AF117" t="s">
        <v>622</v>
      </c>
      <c r="AG117" t="s">
        <v>641</v>
      </c>
      <c r="AH117" t="s">
        <v>642</v>
      </c>
      <c r="AI117" t="s">
        <v>643</v>
      </c>
      <c r="AJ117" t="s">
        <v>680</v>
      </c>
    </row>
    <row r="118" spans="20:36">
      <c r="W118" s="78" t="s">
        <v>364</v>
      </c>
      <c r="AB118" t="s">
        <v>202</v>
      </c>
      <c r="AC118" t="s">
        <v>644</v>
      </c>
      <c r="AE118" t="s">
        <v>645</v>
      </c>
      <c r="AH118" t="s">
        <v>671</v>
      </c>
      <c r="AJ118" t="s">
        <v>646</v>
      </c>
    </row>
    <row r="120" spans="20:36">
      <c r="T120" s="41" t="s">
        <v>105</v>
      </c>
      <c r="U120" s="41" t="s">
        <v>105</v>
      </c>
      <c r="V120" s="41" t="s">
        <v>105</v>
      </c>
      <c r="W120" s="41" t="s">
        <v>105</v>
      </c>
      <c r="X120" s="41" t="s">
        <v>105</v>
      </c>
      <c r="Y120" s="41" t="s">
        <v>105</v>
      </c>
      <c r="Z120" s="41" t="s">
        <v>105</v>
      </c>
      <c r="AA120" s="41" t="s">
        <v>105</v>
      </c>
      <c r="AB120" s="41" t="s">
        <v>105</v>
      </c>
      <c r="AC120" s="41" t="s">
        <v>105</v>
      </c>
      <c r="AD120" s="41" t="s">
        <v>105</v>
      </c>
      <c r="AE120" s="41" t="s">
        <v>105</v>
      </c>
      <c r="AF120" s="41" t="s">
        <v>105</v>
      </c>
      <c r="AG120" s="41" t="s">
        <v>105</v>
      </c>
      <c r="AH120" s="41" t="s">
        <v>105</v>
      </c>
      <c r="AI120" s="41" t="s">
        <v>105</v>
      </c>
      <c r="AJ120" s="41" t="s">
        <v>105</v>
      </c>
    </row>
    <row r="121" spans="20:36">
      <c r="T121" s="79" t="s">
        <v>493</v>
      </c>
      <c r="U121" t="s">
        <v>405</v>
      </c>
      <c r="V121" t="s">
        <v>346</v>
      </c>
      <c r="W121" t="s">
        <v>346</v>
      </c>
      <c r="X121" s="78" t="s">
        <v>682</v>
      </c>
      <c r="Y121" s="78" t="s">
        <v>682</v>
      </c>
      <c r="Z121" s="78" t="s">
        <v>771</v>
      </c>
      <c r="AA121" t="s">
        <v>434</v>
      </c>
      <c r="AB121" t="s">
        <v>773</v>
      </c>
      <c r="AC121" t="s">
        <v>412</v>
      </c>
      <c r="AD121" t="s">
        <v>390</v>
      </c>
      <c r="AE121" s="11" t="s">
        <v>391</v>
      </c>
      <c r="AF121" t="s">
        <v>440</v>
      </c>
      <c r="AG121" t="s">
        <v>416</v>
      </c>
      <c r="AH121" s="80" t="s">
        <v>393</v>
      </c>
      <c r="AI121" t="s">
        <v>394</v>
      </c>
      <c r="AJ121" s="11" t="s">
        <v>419</v>
      </c>
    </row>
    <row r="122" spans="20:36">
      <c r="T122" s="11" t="s">
        <v>420</v>
      </c>
      <c r="U122" s="78" t="s">
        <v>397</v>
      </c>
      <c r="V122" t="s">
        <v>386</v>
      </c>
      <c r="W122" t="s">
        <v>407</v>
      </c>
      <c r="X122" s="78" t="s">
        <v>494</v>
      </c>
      <c r="Y122" t="s">
        <v>183</v>
      </c>
      <c r="Z122" t="s">
        <v>387</v>
      </c>
      <c r="AA122" t="s">
        <v>410</v>
      </c>
      <c r="AB122" t="s">
        <v>388</v>
      </c>
      <c r="AC122" t="s">
        <v>389</v>
      </c>
      <c r="AD122" t="s">
        <v>426</v>
      </c>
      <c r="AE122" s="11" t="s">
        <v>400</v>
      </c>
      <c r="AF122" t="s">
        <v>401</v>
      </c>
      <c r="AG122" t="s">
        <v>392</v>
      </c>
      <c r="AH122" s="11" t="s">
        <v>457</v>
      </c>
      <c r="AI122" t="s">
        <v>402</v>
      </c>
      <c r="AJ122" s="11" t="s">
        <v>395</v>
      </c>
    </row>
    <row r="123" spans="20:36">
      <c r="T123" s="11" t="s">
        <v>459</v>
      </c>
      <c r="U123" t="s">
        <v>421</v>
      </c>
      <c r="V123" t="s">
        <v>398</v>
      </c>
      <c r="W123" t="s">
        <v>433</v>
      </c>
      <c r="X123" t="s">
        <v>407</v>
      </c>
      <c r="Y123" t="s">
        <v>769</v>
      </c>
      <c r="Z123" s="78" t="s">
        <v>772</v>
      </c>
      <c r="AA123" t="s">
        <v>299</v>
      </c>
      <c r="AB123" t="s">
        <v>435</v>
      </c>
      <c r="AC123" t="s">
        <v>458</v>
      </c>
      <c r="AD123" t="s">
        <v>313</v>
      </c>
      <c r="AE123" s="11" t="s">
        <v>427</v>
      </c>
      <c r="AF123" t="s">
        <v>415</v>
      </c>
      <c r="AG123" t="s">
        <v>313</v>
      </c>
      <c r="AH123" s="11" t="s">
        <v>417</v>
      </c>
      <c r="AI123" t="s">
        <v>418</v>
      </c>
      <c r="AJ123" s="11" t="s">
        <v>403</v>
      </c>
    </row>
    <row r="124" spans="20:36">
      <c r="T124" s="11" t="s">
        <v>385</v>
      </c>
      <c r="U124" t="s">
        <v>432</v>
      </c>
      <c r="V124" t="s">
        <v>406</v>
      </c>
      <c r="W124" s="78" t="s">
        <v>768</v>
      </c>
      <c r="X124" t="s">
        <v>408</v>
      </c>
      <c r="Y124" t="s">
        <v>204</v>
      </c>
      <c r="Z124" t="s">
        <v>409</v>
      </c>
      <c r="AA124" t="s">
        <v>424</v>
      </c>
      <c r="AB124" t="s">
        <v>425</v>
      </c>
      <c r="AC124" t="s">
        <v>272</v>
      </c>
      <c r="AD124" t="s">
        <v>436</v>
      </c>
      <c r="AE124" s="11" t="s">
        <v>450</v>
      </c>
      <c r="AF124" t="s">
        <v>428</v>
      </c>
      <c r="AG124" t="s">
        <v>468</v>
      </c>
      <c r="AH124" s="11" t="s">
        <v>658</v>
      </c>
      <c r="AI124" t="s">
        <v>430</v>
      </c>
      <c r="AJ124" s="11" t="s">
        <v>205</v>
      </c>
    </row>
    <row r="125" spans="20:36">
      <c r="T125" s="11" t="s">
        <v>396</v>
      </c>
      <c r="U125" t="s">
        <v>354</v>
      </c>
      <c r="V125" t="s">
        <v>422</v>
      </c>
      <c r="W125" t="s">
        <v>398</v>
      </c>
      <c r="X125" s="78" t="s">
        <v>657</v>
      </c>
      <c r="Y125" t="s">
        <v>352</v>
      </c>
      <c r="Z125" t="s">
        <v>466</v>
      </c>
      <c r="AA125" t="s">
        <v>399</v>
      </c>
      <c r="AB125" t="s">
        <v>354</v>
      </c>
      <c r="AC125" t="s">
        <v>269</v>
      </c>
      <c r="AD125" t="s">
        <v>413</v>
      </c>
      <c r="AE125" s="11" t="s">
        <v>414</v>
      </c>
      <c r="AF125" t="s">
        <v>443</v>
      </c>
      <c r="AG125" t="s">
        <v>429</v>
      </c>
      <c r="AH125" s="80" t="s">
        <v>460</v>
      </c>
      <c r="AI125" t="s">
        <v>439</v>
      </c>
      <c r="AJ125" s="11" t="s">
        <v>431</v>
      </c>
    </row>
    <row r="126" spans="20:36">
      <c r="T126" s="11" t="s">
        <v>404</v>
      </c>
      <c r="W126" t="s">
        <v>184</v>
      </c>
      <c r="Y126" s="78" t="s">
        <v>770</v>
      </c>
      <c r="Z126" t="s">
        <v>423</v>
      </c>
      <c r="AE126" s="11"/>
      <c r="AF126" t="s">
        <v>437</v>
      </c>
      <c r="AH126" s="80" t="s">
        <v>438</v>
      </c>
      <c r="AJ126" s="11" t="s">
        <v>441</v>
      </c>
    </row>
    <row r="127" spans="20:36">
      <c r="T127" s="41" t="s">
        <v>106</v>
      </c>
      <c r="U127" s="41" t="s">
        <v>106</v>
      </c>
      <c r="V127" s="41" t="s">
        <v>106</v>
      </c>
      <c r="W127" s="41" t="s">
        <v>106</v>
      </c>
      <c r="X127" s="41" t="s">
        <v>106</v>
      </c>
      <c r="Y127" s="41" t="s">
        <v>106</v>
      </c>
      <c r="Z127" s="41" t="s">
        <v>106</v>
      </c>
      <c r="AA127" s="41" t="s">
        <v>106</v>
      </c>
      <c r="AB127" s="41" t="s">
        <v>106</v>
      </c>
      <c r="AC127" s="41" t="s">
        <v>106</v>
      </c>
      <c r="AD127" s="41" t="s">
        <v>106</v>
      </c>
      <c r="AE127" s="41" t="s">
        <v>106</v>
      </c>
      <c r="AF127" s="41" t="s">
        <v>106</v>
      </c>
      <c r="AG127" s="41" t="s">
        <v>106</v>
      </c>
      <c r="AH127" s="41" t="s">
        <v>106</v>
      </c>
      <c r="AI127" s="41" t="s">
        <v>106</v>
      </c>
      <c r="AJ127" s="41" t="s">
        <v>106</v>
      </c>
    </row>
    <row r="128" spans="20:36">
      <c r="T128" t="s">
        <v>517</v>
      </c>
      <c r="U128" t="s">
        <v>518</v>
      </c>
      <c r="V128" t="s">
        <v>519</v>
      </c>
      <c r="W128" t="s">
        <v>520</v>
      </c>
      <c r="X128" t="s">
        <v>521</v>
      </c>
      <c r="Y128" t="s">
        <v>522</v>
      </c>
      <c r="Z128" t="s">
        <v>661</v>
      </c>
      <c r="AA128" t="s">
        <v>523</v>
      </c>
      <c r="AB128" t="s">
        <v>524</v>
      </c>
      <c r="AC128" t="s">
        <v>525</v>
      </c>
      <c r="AD128" t="s">
        <v>526</v>
      </c>
      <c r="AE128" t="s">
        <v>527</v>
      </c>
      <c r="AF128" t="s">
        <v>528</v>
      </c>
      <c r="AG128" t="s">
        <v>529</v>
      </c>
      <c r="AH128" t="s">
        <v>530</v>
      </c>
      <c r="AI128" t="s">
        <v>531</v>
      </c>
      <c r="AJ128" t="s">
        <v>532</v>
      </c>
    </row>
    <row r="129" spans="20:36">
      <c r="T129" t="s">
        <v>533</v>
      </c>
      <c r="U129" t="s">
        <v>534</v>
      </c>
      <c r="V129" t="s">
        <v>535</v>
      </c>
      <c r="W129" t="s">
        <v>536</v>
      </c>
      <c r="X129" t="s">
        <v>501</v>
      </c>
      <c r="Y129" t="s">
        <v>537</v>
      </c>
      <c r="Z129" t="s">
        <v>692</v>
      </c>
      <c r="AA129" t="s">
        <v>538</v>
      </c>
      <c r="AB129" t="s">
        <v>539</v>
      </c>
      <c r="AC129" t="s">
        <v>540</v>
      </c>
      <c r="AD129" t="s">
        <v>541</v>
      </c>
      <c r="AE129" t="s">
        <v>542</v>
      </c>
      <c r="AF129" t="s">
        <v>543</v>
      </c>
      <c r="AG129" t="s">
        <v>534</v>
      </c>
      <c r="AH129" t="s">
        <v>544</v>
      </c>
      <c r="AI129" t="s">
        <v>545</v>
      </c>
      <c r="AJ129" t="s">
        <v>546</v>
      </c>
    </row>
    <row r="130" spans="20:36">
      <c r="T130" t="s">
        <v>547</v>
      </c>
      <c r="U130" t="s">
        <v>548</v>
      </c>
      <c r="V130" t="s">
        <v>672</v>
      </c>
      <c r="W130" t="s">
        <v>549</v>
      </c>
      <c r="X130" t="s">
        <v>550</v>
      </c>
      <c r="Y130" t="s">
        <v>674</v>
      </c>
      <c r="Z130" t="s">
        <v>551</v>
      </c>
      <c r="AA130" t="s">
        <v>552</v>
      </c>
      <c r="AB130" t="s">
        <v>553</v>
      </c>
      <c r="AC130" t="s">
        <v>554</v>
      </c>
      <c r="AD130" t="s">
        <v>555</v>
      </c>
      <c r="AE130" t="s">
        <v>556</v>
      </c>
      <c r="AF130" t="s">
        <v>557</v>
      </c>
      <c r="AG130" t="s">
        <v>558</v>
      </c>
      <c r="AH130" t="s">
        <v>559</v>
      </c>
      <c r="AI130" t="s">
        <v>560</v>
      </c>
      <c r="AJ130" t="s">
        <v>561</v>
      </c>
    </row>
    <row r="131" spans="20:36">
      <c r="T131" t="s">
        <v>562</v>
      </c>
      <c r="U131" t="s">
        <v>563</v>
      </c>
      <c r="V131" t="s">
        <v>564</v>
      </c>
      <c r="W131" t="s">
        <v>565</v>
      </c>
      <c r="X131" t="s">
        <v>522</v>
      </c>
      <c r="Y131" t="s">
        <v>566</v>
      </c>
      <c r="Z131" t="s">
        <v>567</v>
      </c>
      <c r="AA131" t="s">
        <v>568</v>
      </c>
      <c r="AB131" t="s">
        <v>677</v>
      </c>
      <c r="AC131" t="s">
        <v>569</v>
      </c>
      <c r="AD131" t="s">
        <v>570</v>
      </c>
      <c r="AE131" t="s">
        <v>571</v>
      </c>
      <c r="AF131" t="s">
        <v>572</v>
      </c>
      <c r="AG131" t="s">
        <v>573</v>
      </c>
      <c r="AH131" t="s">
        <v>574</v>
      </c>
      <c r="AI131" t="s">
        <v>575</v>
      </c>
      <c r="AJ131" t="s">
        <v>576</v>
      </c>
    </row>
    <row r="132" spans="20:36">
      <c r="T132" t="s">
        <v>577</v>
      </c>
      <c r="U132" t="s">
        <v>662</v>
      </c>
      <c r="V132" t="s">
        <v>578</v>
      </c>
      <c r="W132" t="s">
        <v>579</v>
      </c>
      <c r="X132" t="s">
        <v>580</v>
      </c>
      <c r="Y132" t="s">
        <v>581</v>
      </c>
      <c r="Z132" t="s">
        <v>582</v>
      </c>
      <c r="AA132" t="s">
        <v>897</v>
      </c>
      <c r="AB132" t="s">
        <v>676</v>
      </c>
      <c r="AC132" t="s">
        <v>583</v>
      </c>
      <c r="AD132" t="s">
        <v>584</v>
      </c>
      <c r="AE132" t="s">
        <v>585</v>
      </c>
      <c r="AF132" t="s">
        <v>586</v>
      </c>
      <c r="AG132" t="s">
        <v>587</v>
      </c>
      <c r="AH132" t="s">
        <v>588</v>
      </c>
      <c r="AI132" t="s">
        <v>589</v>
      </c>
      <c r="AJ132" t="s">
        <v>590</v>
      </c>
    </row>
    <row r="135" spans="20:36">
      <c r="T135" s="41" t="s">
        <v>107</v>
      </c>
      <c r="U135" s="41" t="s">
        <v>107</v>
      </c>
      <c r="V135" s="41" t="s">
        <v>107</v>
      </c>
      <c r="W135" s="41" t="s">
        <v>107</v>
      </c>
      <c r="X135" s="41" t="s">
        <v>107</v>
      </c>
      <c r="Y135" s="41" t="s">
        <v>107</v>
      </c>
      <c r="Z135" s="41" t="s">
        <v>107</v>
      </c>
      <c r="AA135" s="41" t="s">
        <v>107</v>
      </c>
      <c r="AB135" s="41" t="s">
        <v>107</v>
      </c>
      <c r="AC135" s="41" t="s">
        <v>107</v>
      </c>
      <c r="AD135" s="41" t="s">
        <v>107</v>
      </c>
      <c r="AE135" s="41" t="s">
        <v>107</v>
      </c>
      <c r="AF135" s="41" t="s">
        <v>107</v>
      </c>
      <c r="AG135" s="41" t="s">
        <v>107</v>
      </c>
      <c r="AH135" s="41" t="s">
        <v>107</v>
      </c>
      <c r="AI135" s="41" t="s">
        <v>107</v>
      </c>
      <c r="AJ135" s="41" t="s">
        <v>107</v>
      </c>
    </row>
    <row r="136" spans="20:36">
      <c r="T136" t="s">
        <v>693</v>
      </c>
      <c r="U136" t="s">
        <v>698</v>
      </c>
      <c r="V136" t="s">
        <v>702</v>
      </c>
      <c r="W136" t="s">
        <v>706</v>
      </c>
      <c r="X136" t="s">
        <v>710</v>
      </c>
      <c r="Y136" t="s">
        <v>715</v>
      </c>
      <c r="Z136" t="s">
        <v>704</v>
      </c>
      <c r="AA136" t="s">
        <v>722</v>
      </c>
      <c r="AB136" t="s">
        <v>726</v>
      </c>
      <c r="AC136" t="s">
        <v>730</v>
      </c>
      <c r="AD136" s="78" t="s">
        <v>692</v>
      </c>
      <c r="AE136" t="s">
        <v>739</v>
      </c>
      <c r="AF136" s="78" t="s">
        <v>744</v>
      </c>
      <c r="AG136" t="s">
        <v>502</v>
      </c>
      <c r="AH136" t="s">
        <v>752</v>
      </c>
      <c r="AI136" t="s">
        <v>758</v>
      </c>
      <c r="AJ136" t="s">
        <v>763</v>
      </c>
    </row>
    <row r="137" spans="20:36">
      <c r="T137" t="s">
        <v>694</v>
      </c>
      <c r="U137" t="s">
        <v>692</v>
      </c>
      <c r="V137" t="s">
        <v>703</v>
      </c>
      <c r="W137" s="78" t="s">
        <v>707</v>
      </c>
      <c r="X137" t="s">
        <v>711</v>
      </c>
      <c r="Y137" t="s">
        <v>716</v>
      </c>
      <c r="Z137" t="s">
        <v>719</v>
      </c>
      <c r="AA137" t="s">
        <v>723</v>
      </c>
      <c r="AB137" s="78" t="s">
        <v>727</v>
      </c>
      <c r="AC137" t="s">
        <v>731</v>
      </c>
      <c r="AD137" t="s">
        <v>735</v>
      </c>
      <c r="AE137" t="s">
        <v>692</v>
      </c>
      <c r="AF137" t="s">
        <v>745</v>
      </c>
      <c r="AG137" t="s">
        <v>749</v>
      </c>
      <c r="AH137" t="s">
        <v>753</v>
      </c>
      <c r="AI137" t="s">
        <v>759</v>
      </c>
      <c r="AJ137" s="78" t="s">
        <v>764</v>
      </c>
    </row>
    <row r="138" spans="20:36">
      <c r="T138" t="s">
        <v>695</v>
      </c>
      <c r="U138" t="s">
        <v>699</v>
      </c>
      <c r="V138" t="s">
        <v>704</v>
      </c>
      <c r="W138" t="s">
        <v>708</v>
      </c>
      <c r="X138" t="s">
        <v>712</v>
      </c>
      <c r="Y138" t="s">
        <v>717</v>
      </c>
      <c r="Z138" t="s">
        <v>720</v>
      </c>
      <c r="AA138" s="78" t="s">
        <v>692</v>
      </c>
      <c r="AB138" t="s">
        <v>501</v>
      </c>
      <c r="AC138" s="78" t="s">
        <v>734</v>
      </c>
      <c r="AD138" t="s">
        <v>736</v>
      </c>
      <c r="AE138" t="s">
        <v>740</v>
      </c>
      <c r="AF138" s="78" t="s">
        <v>746</v>
      </c>
      <c r="AG138" t="s">
        <v>750</v>
      </c>
      <c r="AH138" t="s">
        <v>754</v>
      </c>
      <c r="AI138" t="s">
        <v>760</v>
      </c>
      <c r="AJ138" t="s">
        <v>243</v>
      </c>
    </row>
    <row r="139" spans="20:36">
      <c r="T139" t="s">
        <v>696</v>
      </c>
      <c r="U139" t="s">
        <v>700</v>
      </c>
      <c r="V139" t="s">
        <v>705</v>
      </c>
      <c r="W139" t="s">
        <v>712</v>
      </c>
      <c r="X139" t="s">
        <v>713</v>
      </c>
      <c r="Y139" t="s">
        <v>501</v>
      </c>
      <c r="Z139" t="s">
        <v>721</v>
      </c>
      <c r="AA139" t="s">
        <v>724</v>
      </c>
      <c r="AB139" t="s">
        <v>728</v>
      </c>
      <c r="AC139" t="s">
        <v>732</v>
      </c>
      <c r="AD139" t="s">
        <v>737</v>
      </c>
      <c r="AE139" t="s">
        <v>741</v>
      </c>
      <c r="AF139" t="s">
        <v>747</v>
      </c>
      <c r="AG139" t="s">
        <v>751</v>
      </c>
      <c r="AH139" s="78" t="s">
        <v>755</v>
      </c>
      <c r="AI139" t="s">
        <v>761</v>
      </c>
      <c r="AJ139" t="s">
        <v>765</v>
      </c>
    </row>
    <row r="140" spans="20:36">
      <c r="T140" t="s">
        <v>697</v>
      </c>
      <c r="U140" t="s">
        <v>701</v>
      </c>
      <c r="V140" t="s">
        <v>692</v>
      </c>
      <c r="W140" s="78" t="s">
        <v>709</v>
      </c>
      <c r="X140" t="s">
        <v>714</v>
      </c>
      <c r="Y140" t="s">
        <v>718</v>
      </c>
      <c r="Z140" s="78" t="s">
        <v>212</v>
      </c>
      <c r="AA140" s="78" t="s">
        <v>725</v>
      </c>
      <c r="AB140" t="s">
        <v>729</v>
      </c>
      <c r="AC140" t="s">
        <v>733</v>
      </c>
      <c r="AD140" t="s">
        <v>738</v>
      </c>
      <c r="AE140" t="s">
        <v>742</v>
      </c>
      <c r="AF140" t="s">
        <v>36</v>
      </c>
      <c r="AG140" s="78" t="s">
        <v>904</v>
      </c>
      <c r="AH140" s="78" t="s">
        <v>756</v>
      </c>
      <c r="AI140" t="s">
        <v>762</v>
      </c>
      <c r="AJ140" t="s">
        <v>766</v>
      </c>
    </row>
    <row r="141" spans="20:36">
      <c r="W141" s="78"/>
      <c r="AE141" t="s">
        <v>743</v>
      </c>
      <c r="AF141" t="s">
        <v>748</v>
      </c>
      <c r="AH141" t="s">
        <v>757</v>
      </c>
      <c r="AJ141" t="s">
        <v>767</v>
      </c>
    </row>
    <row r="142" spans="20:36">
      <c r="T142" s="41" t="s">
        <v>108</v>
      </c>
      <c r="U142" s="41" t="s">
        <v>108</v>
      </c>
      <c r="V142" s="41" t="s">
        <v>108</v>
      </c>
      <c r="W142" s="41" t="s">
        <v>108</v>
      </c>
      <c r="X142" s="41" t="s">
        <v>108</v>
      </c>
      <c r="Y142" s="41" t="s">
        <v>108</v>
      </c>
      <c r="Z142" s="41" t="s">
        <v>108</v>
      </c>
      <c r="AA142" s="41" t="s">
        <v>108</v>
      </c>
      <c r="AB142" s="41" t="s">
        <v>108</v>
      </c>
      <c r="AC142" s="41" t="s">
        <v>108</v>
      </c>
      <c r="AD142" s="41" t="s">
        <v>108</v>
      </c>
      <c r="AE142" s="41" t="s">
        <v>108</v>
      </c>
      <c r="AF142" s="41" t="s">
        <v>108</v>
      </c>
      <c r="AG142" s="41" t="s">
        <v>108</v>
      </c>
      <c r="AH142" s="41" t="s">
        <v>108</v>
      </c>
      <c r="AI142" s="41" t="s">
        <v>108</v>
      </c>
      <c r="AJ142" s="41" t="s">
        <v>108</v>
      </c>
    </row>
    <row r="148" spans="20:36">
      <c r="T148" s="41" t="s">
        <v>109</v>
      </c>
      <c r="U148" s="41" t="s">
        <v>109</v>
      </c>
      <c r="V148" s="41" t="s">
        <v>109</v>
      </c>
      <c r="W148" s="41" t="s">
        <v>109</v>
      </c>
      <c r="X148" s="41" t="s">
        <v>109</v>
      </c>
      <c r="Y148" s="41" t="s">
        <v>109</v>
      </c>
      <c r="Z148" s="41" t="s">
        <v>109</v>
      </c>
      <c r="AA148" s="41" t="s">
        <v>109</v>
      </c>
      <c r="AB148" s="41" t="s">
        <v>109</v>
      </c>
      <c r="AC148" s="41" t="s">
        <v>109</v>
      </c>
      <c r="AD148" s="41" t="s">
        <v>109</v>
      </c>
      <c r="AE148" s="41" t="s">
        <v>109</v>
      </c>
      <c r="AF148" s="41" t="s">
        <v>109</v>
      </c>
      <c r="AG148" s="41" t="s">
        <v>109</v>
      </c>
      <c r="AH148" s="41" t="s">
        <v>109</v>
      </c>
      <c r="AI148" s="41" t="s">
        <v>109</v>
      </c>
      <c r="AJ148" s="41" t="s">
        <v>109</v>
      </c>
    </row>
    <row r="154" spans="20:36">
      <c r="T154" s="41"/>
      <c r="U154" s="41"/>
      <c r="V154" s="41"/>
      <c r="W154" s="41"/>
      <c r="X154" s="41"/>
      <c r="Y154" s="41"/>
      <c r="Z154" s="41"/>
      <c r="AA154" s="41"/>
      <c r="AB154" s="41"/>
      <c r="AC154" s="41"/>
      <c r="AD154" s="41"/>
      <c r="AE154" s="41"/>
      <c r="AF154" s="41"/>
      <c r="AG154" s="41"/>
      <c r="AH154" s="41" t="s">
        <v>110</v>
      </c>
      <c r="AI154" s="41"/>
      <c r="AJ154" s="41"/>
    </row>
    <row r="160" spans="20:36">
      <c r="T160" s="41"/>
      <c r="U160" s="41"/>
      <c r="V160" s="41"/>
      <c r="W160" s="41"/>
      <c r="X160" s="41"/>
      <c r="Y160" s="41"/>
      <c r="Z160" s="41"/>
      <c r="AA160" s="41"/>
      <c r="AB160" s="41"/>
      <c r="AC160" s="41"/>
      <c r="AD160" s="41"/>
      <c r="AE160" s="41"/>
      <c r="AF160" s="41"/>
      <c r="AG160" s="41"/>
      <c r="AH160" s="41" t="s">
        <v>111</v>
      </c>
      <c r="AI160" s="41"/>
      <c r="AJ160" s="41"/>
    </row>
    <row r="167" spans="20:36" ht="23.25">
      <c r="T167" s="42" t="s">
        <v>70</v>
      </c>
      <c r="U167" s="42" t="s">
        <v>71</v>
      </c>
      <c r="V167" s="42" t="s">
        <v>72</v>
      </c>
      <c r="W167" s="42" t="s">
        <v>73</v>
      </c>
      <c r="X167" s="42" t="s">
        <v>74</v>
      </c>
      <c r="Y167" s="42" t="s">
        <v>75</v>
      </c>
      <c r="Z167" s="42" t="s">
        <v>76</v>
      </c>
      <c r="AA167" s="42" t="s">
        <v>77</v>
      </c>
      <c r="AB167" s="42" t="s">
        <v>78</v>
      </c>
      <c r="AC167" s="42" t="s">
        <v>79</v>
      </c>
      <c r="AD167" s="42" t="s">
        <v>80</v>
      </c>
      <c r="AE167" s="42" t="s">
        <v>81</v>
      </c>
      <c r="AF167" s="42" t="s">
        <v>82</v>
      </c>
      <c r="AG167" s="42" t="s">
        <v>83</v>
      </c>
      <c r="AH167" s="42" t="s">
        <v>84</v>
      </c>
      <c r="AI167" s="42" t="s">
        <v>85</v>
      </c>
      <c r="AJ167" s="42" t="s">
        <v>86</v>
      </c>
    </row>
    <row r="168" spans="20:36">
      <c r="T168" s="41" t="s">
        <v>451</v>
      </c>
      <c r="U168" s="41" t="s">
        <v>11</v>
      </c>
      <c r="V168" s="41" t="s">
        <v>11</v>
      </c>
      <c r="W168" s="41" t="s">
        <v>11</v>
      </c>
      <c r="X168" s="41" t="s">
        <v>11</v>
      </c>
      <c r="Y168" s="41" t="s">
        <v>11</v>
      </c>
      <c r="Z168" s="41" t="s">
        <v>11</v>
      </c>
      <c r="AA168" s="41" t="s">
        <v>11</v>
      </c>
      <c r="AB168" s="41" t="s">
        <v>11</v>
      </c>
      <c r="AC168" s="41" t="s">
        <v>11</v>
      </c>
      <c r="AD168" s="41" t="s">
        <v>11</v>
      </c>
      <c r="AE168" s="41" t="s">
        <v>11</v>
      </c>
      <c r="AF168" s="41" t="s">
        <v>11</v>
      </c>
      <c r="AG168" s="41" t="s">
        <v>11</v>
      </c>
      <c r="AH168" s="41" t="s">
        <v>11</v>
      </c>
      <c r="AI168" s="41" t="s">
        <v>11</v>
      </c>
      <c r="AJ168" s="41" t="s">
        <v>11</v>
      </c>
    </row>
    <row r="169" spans="20:36">
      <c r="T169" t="s">
        <v>182</v>
      </c>
      <c r="U169" t="s">
        <v>647</v>
      </c>
      <c r="V169" t="s">
        <v>182</v>
      </c>
      <c r="W169" t="s">
        <v>182</v>
      </c>
      <c r="X169" t="s">
        <v>182</v>
      </c>
      <c r="Y169" t="s">
        <v>182</v>
      </c>
      <c r="Z169" t="s">
        <v>182</v>
      </c>
      <c r="AA169" t="s">
        <v>182</v>
      </c>
      <c r="AB169" t="s">
        <v>647</v>
      </c>
      <c r="AC169" t="s">
        <v>647</v>
      </c>
      <c r="AD169" t="s">
        <v>647</v>
      </c>
      <c r="AE169" t="s">
        <v>647</v>
      </c>
      <c r="AF169" t="s">
        <v>647</v>
      </c>
      <c r="AG169" t="s">
        <v>647</v>
      </c>
      <c r="AH169" t="s">
        <v>647</v>
      </c>
      <c r="AI169" t="s">
        <v>647</v>
      </c>
      <c r="AJ169" t="s">
        <v>647</v>
      </c>
    </row>
    <row r="170" spans="20:36">
      <c r="T170" t="s">
        <v>187</v>
      </c>
      <c r="U170" t="s">
        <v>648</v>
      </c>
      <c r="V170" t="s">
        <v>185</v>
      </c>
      <c r="W170" t="s">
        <v>185</v>
      </c>
      <c r="X170" t="s">
        <v>185</v>
      </c>
      <c r="Y170" t="s">
        <v>649</v>
      </c>
      <c r="Z170" t="s">
        <v>185</v>
      </c>
      <c r="AA170" t="s">
        <v>185</v>
      </c>
      <c r="AB170" t="s">
        <v>648</v>
      </c>
      <c r="AC170" t="s">
        <v>648</v>
      </c>
      <c r="AD170" t="s">
        <v>648</v>
      </c>
      <c r="AE170" t="s">
        <v>648</v>
      </c>
      <c r="AF170" t="s">
        <v>648</v>
      </c>
      <c r="AG170" t="s">
        <v>648</v>
      </c>
      <c r="AH170" t="s">
        <v>648</v>
      </c>
      <c r="AI170" t="s">
        <v>648</v>
      </c>
      <c r="AJ170" t="s">
        <v>648</v>
      </c>
    </row>
    <row r="171" spans="20:36">
      <c r="T171" t="s">
        <v>178</v>
      </c>
      <c r="U171" t="s">
        <v>185</v>
      </c>
      <c r="V171" t="s">
        <v>209</v>
      </c>
      <c r="W171" t="s">
        <v>211</v>
      </c>
      <c r="X171" t="s">
        <v>211</v>
      </c>
      <c r="Y171" t="s">
        <v>211</v>
      </c>
      <c r="Z171" t="s">
        <v>216</v>
      </c>
      <c r="AA171" t="s">
        <v>217</v>
      </c>
      <c r="AB171" t="s">
        <v>185</v>
      </c>
      <c r="AC171" t="s">
        <v>185</v>
      </c>
      <c r="AD171" t="s">
        <v>185</v>
      </c>
      <c r="AE171" t="s">
        <v>185</v>
      </c>
      <c r="AF171" t="s">
        <v>185</v>
      </c>
      <c r="AG171" t="s">
        <v>185</v>
      </c>
      <c r="AH171" t="s">
        <v>228</v>
      </c>
      <c r="AI171" t="s">
        <v>231</v>
      </c>
      <c r="AJ171" t="s">
        <v>235</v>
      </c>
    </row>
    <row r="172" spans="20:36">
      <c r="T172" t="s">
        <v>179</v>
      </c>
      <c r="U172" s="78" t="s">
        <v>201</v>
      </c>
      <c r="V172" t="s">
        <v>208</v>
      </c>
      <c r="W172" t="s">
        <v>208</v>
      </c>
      <c r="X172" t="s">
        <v>208</v>
      </c>
      <c r="Y172" t="s">
        <v>208</v>
      </c>
      <c r="Z172" t="s">
        <v>24</v>
      </c>
      <c r="AA172" t="s">
        <v>24</v>
      </c>
      <c r="AB172" t="s">
        <v>200</v>
      </c>
      <c r="AC172" t="s">
        <v>219</v>
      </c>
      <c r="AD172" t="s">
        <v>178</v>
      </c>
      <c r="AE172" t="s">
        <v>211</v>
      </c>
      <c r="AF172" t="s">
        <v>219</v>
      </c>
      <c r="AG172" t="s">
        <v>224</v>
      </c>
      <c r="AH172" t="s">
        <v>227</v>
      </c>
      <c r="AI172" t="s">
        <v>650</v>
      </c>
      <c r="AJ172" t="s">
        <v>236</v>
      </c>
    </row>
    <row r="173" spans="20:36">
      <c r="U173" t="s">
        <v>202</v>
      </c>
      <c r="V173" t="s">
        <v>210</v>
      </c>
      <c r="W173" t="s">
        <v>212</v>
      </c>
      <c r="X173" t="s">
        <v>212</v>
      </c>
      <c r="Y173" t="s">
        <v>214</v>
      </c>
      <c r="Z173" t="s">
        <v>214</v>
      </c>
      <c r="AA173" t="s">
        <v>214</v>
      </c>
      <c r="AB173" t="s">
        <v>651</v>
      </c>
      <c r="AC173" t="s">
        <v>220</v>
      </c>
      <c r="AD173" t="s">
        <v>652</v>
      </c>
      <c r="AE173" t="s">
        <v>653</v>
      </c>
      <c r="AF173" t="s">
        <v>223</v>
      </c>
      <c r="AG173" t="s">
        <v>461</v>
      </c>
      <c r="AH173" t="s">
        <v>226</v>
      </c>
      <c r="AI173" t="s">
        <v>233</v>
      </c>
      <c r="AJ173" t="s">
        <v>237</v>
      </c>
    </row>
    <row r="174" spans="20:36">
      <c r="U174" t="s">
        <v>200</v>
      </c>
      <c r="W174" t="s">
        <v>213</v>
      </c>
      <c r="Y174" t="s">
        <v>215</v>
      </c>
      <c r="AB174" t="s">
        <v>218</v>
      </c>
      <c r="AC174" t="s">
        <v>182</v>
      </c>
      <c r="AD174" t="s">
        <v>207</v>
      </c>
      <c r="AE174" t="s">
        <v>219</v>
      </c>
      <c r="AF174" t="s">
        <v>654</v>
      </c>
      <c r="AG174" t="s">
        <v>205</v>
      </c>
      <c r="AH174" t="s">
        <v>655</v>
      </c>
      <c r="AI174" t="s">
        <v>234</v>
      </c>
      <c r="AJ174" t="s">
        <v>656</v>
      </c>
    </row>
    <row r="175" spans="20:36">
      <c r="Y175" t="s">
        <v>219</v>
      </c>
      <c r="AB175" t="s">
        <v>207</v>
      </c>
      <c r="AF175" t="s">
        <v>178</v>
      </c>
    </row>
    <row r="177" spans="20:36">
      <c r="T177" s="41" t="s">
        <v>452</v>
      </c>
      <c r="U177" s="41" t="s">
        <v>19</v>
      </c>
      <c r="V177" s="41" t="s">
        <v>19</v>
      </c>
      <c r="W177" s="41" t="s">
        <v>19</v>
      </c>
      <c r="X177" s="41" t="s">
        <v>19</v>
      </c>
      <c r="Y177" s="41" t="s">
        <v>19</v>
      </c>
      <c r="Z177" s="41" t="s">
        <v>19</v>
      </c>
      <c r="AA177" s="41" t="s">
        <v>19</v>
      </c>
      <c r="AB177" s="41" t="s">
        <v>19</v>
      </c>
      <c r="AC177" s="41" t="s">
        <v>19</v>
      </c>
      <c r="AD177" s="41" t="s">
        <v>19</v>
      </c>
      <c r="AE177" s="41" t="s">
        <v>19</v>
      </c>
      <c r="AF177" s="41" t="s">
        <v>19</v>
      </c>
      <c r="AG177" s="41" t="s">
        <v>19</v>
      </c>
      <c r="AH177" s="41" t="s">
        <v>19</v>
      </c>
      <c r="AI177" s="41" t="s">
        <v>19</v>
      </c>
      <c r="AJ177" s="41" t="s">
        <v>19</v>
      </c>
    </row>
    <row r="178" spans="20:36">
      <c r="T178" s="11" t="s">
        <v>183</v>
      </c>
      <c r="U178" s="11" t="s">
        <v>182</v>
      </c>
      <c r="V178" s="11" t="s">
        <v>183</v>
      </c>
      <c r="W178" s="11" t="s">
        <v>774</v>
      </c>
      <c r="X178" s="11" t="s">
        <v>239</v>
      </c>
      <c r="Y178" s="11" t="s">
        <v>183</v>
      </c>
      <c r="Z178" s="11" t="s">
        <v>183</v>
      </c>
      <c r="AA178" s="11" t="s">
        <v>183</v>
      </c>
      <c r="AB178" s="11" t="s">
        <v>182</v>
      </c>
      <c r="AC178" s="11" t="s">
        <v>200</v>
      </c>
      <c r="AD178" s="11" t="s">
        <v>182</v>
      </c>
      <c r="AE178" s="11" t="s">
        <v>182</v>
      </c>
      <c r="AF178" s="11" t="s">
        <v>182</v>
      </c>
      <c r="AG178" s="11" t="s">
        <v>182</v>
      </c>
      <c r="AH178" s="11" t="s">
        <v>182</v>
      </c>
      <c r="AI178" s="11" t="s">
        <v>182</v>
      </c>
      <c r="AJ178" s="11" t="s">
        <v>182</v>
      </c>
    </row>
    <row r="179" spans="20:36">
      <c r="T179" s="11" t="s">
        <v>184</v>
      </c>
      <c r="U179" s="11" t="s">
        <v>454</v>
      </c>
      <c r="V179" s="11" t="s">
        <v>184</v>
      </c>
      <c r="W179" s="11" t="s">
        <v>243</v>
      </c>
      <c r="X179" s="11" t="s">
        <v>184</v>
      </c>
      <c r="Y179" s="11" t="s">
        <v>184</v>
      </c>
      <c r="Z179" s="11" t="s">
        <v>184</v>
      </c>
      <c r="AA179" s="11" t="s">
        <v>184</v>
      </c>
      <c r="AB179" s="11" t="s">
        <v>245</v>
      </c>
      <c r="AC179" s="11" t="s">
        <v>245</v>
      </c>
      <c r="AD179" s="11" t="s">
        <v>245</v>
      </c>
      <c r="AE179" s="11" t="s">
        <v>454</v>
      </c>
      <c r="AF179" s="11" t="s">
        <v>308</v>
      </c>
      <c r="AG179" s="11" t="s">
        <v>454</v>
      </c>
      <c r="AH179" s="11" t="s">
        <v>237</v>
      </c>
      <c r="AI179" s="11" t="s">
        <v>279</v>
      </c>
      <c r="AJ179" s="11" t="s">
        <v>185</v>
      </c>
    </row>
    <row r="180" spans="20:36">
      <c r="T180" s="11" t="s">
        <v>185</v>
      </c>
      <c r="U180" s="11" t="s">
        <v>204</v>
      </c>
      <c r="V180" s="11" t="s">
        <v>245</v>
      </c>
      <c r="W180" s="11" t="s">
        <v>245</v>
      </c>
      <c r="X180" s="11" t="s">
        <v>245</v>
      </c>
      <c r="Y180" s="11" t="s">
        <v>185</v>
      </c>
      <c r="Z180" s="11" t="s">
        <v>245</v>
      </c>
      <c r="AA180" s="11" t="s">
        <v>245</v>
      </c>
      <c r="AB180" s="80" t="s">
        <v>255</v>
      </c>
      <c r="AC180" s="11" t="s">
        <v>258</v>
      </c>
      <c r="AD180" s="11" t="s">
        <v>186</v>
      </c>
      <c r="AE180" s="11" t="s">
        <v>208</v>
      </c>
      <c r="AF180" s="11" t="s">
        <v>24</v>
      </c>
      <c r="AG180" s="11" t="s">
        <v>272</v>
      </c>
      <c r="AH180" s="11" t="s">
        <v>275</v>
      </c>
      <c r="AI180" s="80" t="s">
        <v>187</v>
      </c>
      <c r="AJ180" s="11" t="s">
        <v>186</v>
      </c>
    </row>
    <row r="181" spans="20:36">
      <c r="T181" s="11" t="s">
        <v>186</v>
      </c>
      <c r="U181" s="11" t="s">
        <v>205</v>
      </c>
      <c r="V181" s="11" t="s">
        <v>241</v>
      </c>
      <c r="W181" s="11" t="s">
        <v>246</v>
      </c>
      <c r="X181" s="11" t="s">
        <v>299</v>
      </c>
      <c r="Y181" s="11" t="s">
        <v>246</v>
      </c>
      <c r="Z181" s="11" t="s">
        <v>449</v>
      </c>
      <c r="AA181" s="11" t="s">
        <v>253</v>
      </c>
      <c r="AB181" s="11" t="s">
        <v>186</v>
      </c>
      <c r="AC181" s="11" t="s">
        <v>208</v>
      </c>
      <c r="AD181" s="11" t="s">
        <v>219</v>
      </c>
      <c r="AE181" s="11" t="s">
        <v>200</v>
      </c>
      <c r="AF181" s="11" t="s">
        <v>447</v>
      </c>
      <c r="AG181" s="11" t="s">
        <v>273</v>
      </c>
      <c r="AH181" s="11" t="s">
        <v>276</v>
      </c>
      <c r="AI181" s="11" t="s">
        <v>462</v>
      </c>
      <c r="AJ181" s="11" t="s">
        <v>282</v>
      </c>
    </row>
    <row r="182" spans="20:36">
      <c r="T182" s="80" t="s">
        <v>354</v>
      </c>
      <c r="U182" s="81" t="s">
        <v>207</v>
      </c>
      <c r="V182" s="11" t="s">
        <v>242</v>
      </c>
      <c r="W182" s="11" t="s">
        <v>247</v>
      </c>
      <c r="X182" s="11" t="s">
        <v>246</v>
      </c>
      <c r="Y182" s="11" t="s">
        <v>448</v>
      </c>
      <c r="Z182" s="11" t="s">
        <v>217</v>
      </c>
      <c r="AA182" s="11" t="s">
        <v>254</v>
      </c>
      <c r="AB182" s="11" t="s">
        <v>256</v>
      </c>
      <c r="AC182" s="11" t="s">
        <v>243</v>
      </c>
      <c r="AD182" s="11" t="s">
        <v>205</v>
      </c>
      <c r="AE182" s="11" t="s">
        <v>775</v>
      </c>
      <c r="AF182" s="80" t="s">
        <v>660</v>
      </c>
      <c r="AG182" s="11" t="s">
        <v>274</v>
      </c>
      <c r="AH182" s="11" t="s">
        <v>277</v>
      </c>
      <c r="AI182" s="11" t="s">
        <v>281</v>
      </c>
      <c r="AJ182" s="11" t="s">
        <v>283</v>
      </c>
    </row>
    <row r="183" spans="20:36">
      <c r="T183" s="11" t="s">
        <v>188</v>
      </c>
      <c r="V183" s="11" t="s">
        <v>243</v>
      </c>
      <c r="W183" s="11" t="s">
        <v>217</v>
      </c>
      <c r="X183" s="11" t="s">
        <v>243</v>
      </c>
      <c r="Y183" s="11" t="s">
        <v>251</v>
      </c>
      <c r="Z183" s="11" t="s">
        <v>243</v>
      </c>
      <c r="AA183" s="11" t="s">
        <v>212</v>
      </c>
      <c r="AB183" s="11" t="s">
        <v>257</v>
      </c>
      <c r="AC183" s="11" t="s">
        <v>207</v>
      </c>
      <c r="AE183" s="11" t="s">
        <v>207</v>
      </c>
      <c r="AF183" s="11" t="s">
        <v>207</v>
      </c>
      <c r="AH183" s="11" t="s">
        <v>234</v>
      </c>
    </row>
    <row r="184" spans="20:36">
      <c r="X184" s="11" t="s">
        <v>249</v>
      </c>
    </row>
    <row r="185" spans="20:36">
      <c r="T185" s="41" t="s">
        <v>104</v>
      </c>
      <c r="U185" s="41" t="s">
        <v>104</v>
      </c>
      <c r="V185" s="41" t="s">
        <v>104</v>
      </c>
      <c r="W185" s="41" t="s">
        <v>104</v>
      </c>
      <c r="X185" s="41" t="s">
        <v>104</v>
      </c>
      <c r="Y185" s="41" t="s">
        <v>104</v>
      </c>
      <c r="Z185" s="41" t="s">
        <v>104</v>
      </c>
      <c r="AA185" s="41" t="s">
        <v>104</v>
      </c>
      <c r="AB185" s="41" t="s">
        <v>104</v>
      </c>
      <c r="AC185" s="41" t="s">
        <v>104</v>
      </c>
      <c r="AD185" s="41" t="s">
        <v>104</v>
      </c>
      <c r="AE185" s="41" t="s">
        <v>104</v>
      </c>
      <c r="AF185" s="41" t="s">
        <v>104</v>
      </c>
      <c r="AG185" s="41" t="s">
        <v>104</v>
      </c>
      <c r="AH185" s="41" t="s">
        <v>104</v>
      </c>
      <c r="AI185" s="41" t="s">
        <v>104</v>
      </c>
      <c r="AJ185" s="41" t="s">
        <v>104</v>
      </c>
    </row>
    <row r="186" spans="20:36">
      <c r="T186" t="s">
        <v>591</v>
      </c>
      <c r="U186" t="s">
        <v>592</v>
      </c>
      <c r="V186" t="s">
        <v>593</v>
      </c>
      <c r="W186" t="s">
        <v>594</v>
      </c>
      <c r="X186" t="s">
        <v>595</v>
      </c>
      <c r="Y186" t="s">
        <v>901</v>
      </c>
      <c r="Z186" t="s">
        <v>597</v>
      </c>
      <c r="AA186" t="s">
        <v>304</v>
      </c>
      <c r="AB186" t="s">
        <v>898</v>
      </c>
      <c r="AC186" t="s">
        <v>598</v>
      </c>
      <c r="AD186" t="s">
        <v>599</v>
      </c>
      <c r="AE186" t="s">
        <v>600</v>
      </c>
      <c r="AF186" t="s">
        <v>601</v>
      </c>
      <c r="AG186" t="s">
        <v>899</v>
      </c>
      <c r="AH186" t="s">
        <v>602</v>
      </c>
      <c r="AI186" t="s">
        <v>603</v>
      </c>
      <c r="AJ186" t="s">
        <v>604</v>
      </c>
    </row>
    <row r="187" spans="20:36">
      <c r="T187" t="s">
        <v>666</v>
      </c>
      <c r="U187" t="s">
        <v>682</v>
      </c>
      <c r="V187" t="s">
        <v>667</v>
      </c>
      <c r="W187" t="s">
        <v>667</v>
      </c>
      <c r="X187" t="s">
        <v>667</v>
      </c>
      <c r="Y187" t="s">
        <v>245</v>
      </c>
      <c r="Z187" t="s">
        <v>605</v>
      </c>
      <c r="AA187" t="s">
        <v>668</v>
      </c>
      <c r="AB187" t="s">
        <v>667</v>
      </c>
      <c r="AC187" t="s">
        <v>664</v>
      </c>
      <c r="AD187" t="s">
        <v>667</v>
      </c>
      <c r="AE187" t="s">
        <v>670</v>
      </c>
      <c r="AF187" t="s">
        <v>606</v>
      </c>
      <c r="AG187" t="s">
        <v>607</v>
      </c>
      <c r="AH187" t="s">
        <v>608</v>
      </c>
      <c r="AI187" t="s">
        <v>609</v>
      </c>
      <c r="AJ187" t="s">
        <v>260</v>
      </c>
    </row>
    <row r="188" spans="20:36">
      <c r="T188" t="s">
        <v>609</v>
      </c>
      <c r="U188" t="s">
        <v>610</v>
      </c>
      <c r="V188" t="s">
        <v>611</v>
      </c>
      <c r="W188" t="s">
        <v>612</v>
      </c>
      <c r="X188" t="s">
        <v>612</v>
      </c>
      <c r="Y188" t="s">
        <v>296</v>
      </c>
      <c r="Z188" t="s">
        <v>614</v>
      </c>
      <c r="AA188" t="s">
        <v>302</v>
      </c>
      <c r="AB188" t="s">
        <v>615</v>
      </c>
      <c r="AC188" t="s">
        <v>616</v>
      </c>
      <c r="AD188" t="s">
        <v>352</v>
      </c>
      <c r="AE188" t="s">
        <v>617</v>
      </c>
      <c r="AF188" t="s">
        <v>618</v>
      </c>
      <c r="AG188" t="s">
        <v>586</v>
      </c>
      <c r="AH188" t="s">
        <v>619</v>
      </c>
      <c r="AI188" t="s">
        <v>591</v>
      </c>
      <c r="AJ188" t="s">
        <v>620</v>
      </c>
    </row>
    <row r="189" spans="20:36">
      <c r="T189" t="s">
        <v>621</v>
      </c>
      <c r="U189" t="s">
        <v>621</v>
      </c>
      <c r="V189" t="s">
        <v>622</v>
      </c>
      <c r="W189" t="s">
        <v>623</v>
      </c>
      <c r="X189" t="s">
        <v>624</v>
      </c>
      <c r="Y189" t="s">
        <v>297</v>
      </c>
      <c r="Z189" t="s">
        <v>295</v>
      </c>
      <c r="AA189" t="s">
        <v>625</v>
      </c>
      <c r="AB189" t="s">
        <v>355</v>
      </c>
      <c r="AC189" t="s">
        <v>620</v>
      </c>
      <c r="AD189" t="s">
        <v>622</v>
      </c>
      <c r="AE189" t="s">
        <v>626</v>
      </c>
      <c r="AF189" t="s">
        <v>627</v>
      </c>
      <c r="AG189" t="s">
        <v>628</v>
      </c>
      <c r="AH189" t="s">
        <v>629</v>
      </c>
      <c r="AI189" t="s">
        <v>630</v>
      </c>
      <c r="AJ189" t="s">
        <v>631</v>
      </c>
    </row>
    <row r="190" spans="20:36">
      <c r="T190" t="s">
        <v>632</v>
      </c>
      <c r="U190" t="s">
        <v>633</v>
      </c>
      <c r="V190" t="s">
        <v>634</v>
      </c>
      <c r="W190" t="s">
        <v>635</v>
      </c>
      <c r="X190" t="s">
        <v>673</v>
      </c>
      <c r="Y190" t="s">
        <v>201</v>
      </c>
      <c r="Z190" t="s">
        <v>624</v>
      </c>
      <c r="AA190" t="s">
        <v>637</v>
      </c>
      <c r="AB190" t="s">
        <v>360</v>
      </c>
      <c r="AC190" t="s">
        <v>638</v>
      </c>
      <c r="AD190" t="s">
        <v>639</v>
      </c>
      <c r="AE190" t="s">
        <v>640</v>
      </c>
      <c r="AF190" t="s">
        <v>622</v>
      </c>
      <c r="AG190" t="s">
        <v>641</v>
      </c>
      <c r="AH190" t="s">
        <v>642</v>
      </c>
      <c r="AI190" t="s">
        <v>643</v>
      </c>
      <c r="AJ190" t="s">
        <v>680</v>
      </c>
    </row>
    <row r="191" spans="20:36">
      <c r="W191" s="78" t="s">
        <v>364</v>
      </c>
      <c r="Y191" t="s">
        <v>902</v>
      </c>
      <c r="AB191" t="s">
        <v>202</v>
      </c>
      <c r="AC191" t="s">
        <v>644</v>
      </c>
      <c r="AE191" t="s">
        <v>645</v>
      </c>
      <c r="AH191" t="s">
        <v>671</v>
      </c>
      <c r="AJ191" t="s">
        <v>646</v>
      </c>
    </row>
    <row r="193" spans="20:36">
      <c r="T193" s="41" t="s">
        <v>105</v>
      </c>
      <c r="U193" s="41" t="s">
        <v>105</v>
      </c>
      <c r="V193" s="41" t="s">
        <v>105</v>
      </c>
      <c r="W193" s="41" t="s">
        <v>105</v>
      </c>
      <c r="X193" s="41" t="s">
        <v>105</v>
      </c>
      <c r="Y193" s="41" t="s">
        <v>105</v>
      </c>
      <c r="Z193" s="41" t="s">
        <v>105</v>
      </c>
      <c r="AA193" s="41" t="s">
        <v>105</v>
      </c>
      <c r="AB193" s="41" t="s">
        <v>105</v>
      </c>
      <c r="AC193" s="41" t="s">
        <v>105</v>
      </c>
      <c r="AD193" s="41" t="s">
        <v>105</v>
      </c>
      <c r="AE193" s="41" t="s">
        <v>105</v>
      </c>
      <c r="AF193" s="41" t="s">
        <v>105</v>
      </c>
      <c r="AG193" s="41" t="s">
        <v>105</v>
      </c>
      <c r="AH193" s="41" t="s">
        <v>105</v>
      </c>
      <c r="AI193" s="41" t="s">
        <v>105</v>
      </c>
      <c r="AJ193" s="41" t="s">
        <v>105</v>
      </c>
    </row>
    <row r="194" spans="20:36">
      <c r="T194" s="79" t="s">
        <v>493</v>
      </c>
      <c r="U194" t="s">
        <v>405</v>
      </c>
      <c r="V194" t="s">
        <v>346</v>
      </c>
      <c r="W194" t="s">
        <v>346</v>
      </c>
      <c r="X194" s="78" t="s">
        <v>682</v>
      </c>
      <c r="Y194" s="78" t="s">
        <v>682</v>
      </c>
      <c r="Z194" s="78" t="s">
        <v>771</v>
      </c>
      <c r="AA194" t="s">
        <v>434</v>
      </c>
      <c r="AB194" t="s">
        <v>773</v>
      </c>
      <c r="AC194" t="s">
        <v>412</v>
      </c>
      <c r="AD194" t="s">
        <v>390</v>
      </c>
      <c r="AE194" s="11" t="s">
        <v>391</v>
      </c>
      <c r="AF194" t="s">
        <v>440</v>
      </c>
      <c r="AG194" t="s">
        <v>416</v>
      </c>
      <c r="AH194" s="80" t="s">
        <v>393</v>
      </c>
      <c r="AI194" t="s">
        <v>394</v>
      </c>
      <c r="AJ194" s="11" t="s">
        <v>419</v>
      </c>
    </row>
    <row r="195" spans="20:36">
      <c r="T195" s="11" t="s">
        <v>420</v>
      </c>
      <c r="U195" s="78" t="s">
        <v>397</v>
      </c>
      <c r="V195" t="s">
        <v>386</v>
      </c>
      <c r="W195" t="s">
        <v>407</v>
      </c>
      <c r="X195" s="78" t="s">
        <v>494</v>
      </c>
      <c r="Y195" t="s">
        <v>183</v>
      </c>
      <c r="Z195" t="s">
        <v>387</v>
      </c>
      <c r="AA195" t="s">
        <v>410</v>
      </c>
      <c r="AB195" t="s">
        <v>388</v>
      </c>
      <c r="AC195" t="s">
        <v>389</v>
      </c>
      <c r="AD195" t="s">
        <v>426</v>
      </c>
      <c r="AE195" s="11" t="s">
        <v>400</v>
      </c>
      <c r="AF195" t="s">
        <v>401</v>
      </c>
      <c r="AG195" t="s">
        <v>392</v>
      </c>
      <c r="AH195" s="11" t="s">
        <v>457</v>
      </c>
      <c r="AI195" t="s">
        <v>402</v>
      </c>
      <c r="AJ195" s="11" t="s">
        <v>395</v>
      </c>
    </row>
    <row r="196" spans="20:36">
      <c r="T196" s="11" t="s">
        <v>459</v>
      </c>
      <c r="U196" t="s">
        <v>421</v>
      </c>
      <c r="V196" t="s">
        <v>398</v>
      </c>
      <c r="W196" t="s">
        <v>433</v>
      </c>
      <c r="X196" t="s">
        <v>407</v>
      </c>
      <c r="Y196" t="s">
        <v>769</v>
      </c>
      <c r="Z196" s="78" t="s">
        <v>772</v>
      </c>
      <c r="AA196" t="s">
        <v>299</v>
      </c>
      <c r="AB196" t="s">
        <v>435</v>
      </c>
      <c r="AC196" t="s">
        <v>458</v>
      </c>
      <c r="AD196" t="s">
        <v>313</v>
      </c>
      <c r="AE196" s="11" t="s">
        <v>427</v>
      </c>
      <c r="AF196" t="s">
        <v>415</v>
      </c>
      <c r="AG196" t="s">
        <v>313</v>
      </c>
      <c r="AH196" s="11" t="s">
        <v>417</v>
      </c>
      <c r="AI196" t="s">
        <v>418</v>
      </c>
      <c r="AJ196" s="11" t="s">
        <v>403</v>
      </c>
    </row>
    <row r="197" spans="20:36">
      <c r="T197" s="11" t="s">
        <v>385</v>
      </c>
      <c r="U197" t="s">
        <v>432</v>
      </c>
      <c r="V197" t="s">
        <v>406</v>
      </c>
      <c r="W197" s="78" t="s">
        <v>768</v>
      </c>
      <c r="X197" t="s">
        <v>408</v>
      </c>
      <c r="Y197" t="s">
        <v>204</v>
      </c>
      <c r="Z197" t="s">
        <v>409</v>
      </c>
      <c r="AA197" t="s">
        <v>424</v>
      </c>
      <c r="AB197" t="s">
        <v>425</v>
      </c>
      <c r="AC197" t="s">
        <v>272</v>
      </c>
      <c r="AD197" t="s">
        <v>436</v>
      </c>
      <c r="AE197" s="11" t="s">
        <v>450</v>
      </c>
      <c r="AF197" t="s">
        <v>428</v>
      </c>
      <c r="AG197" t="s">
        <v>468</v>
      </c>
      <c r="AH197" s="11" t="s">
        <v>658</v>
      </c>
      <c r="AI197" t="s">
        <v>430</v>
      </c>
      <c r="AJ197" s="11" t="s">
        <v>205</v>
      </c>
    </row>
    <row r="198" spans="20:36">
      <c r="T198" s="11" t="s">
        <v>396</v>
      </c>
      <c r="U198" t="s">
        <v>354</v>
      </c>
      <c r="V198" t="s">
        <v>422</v>
      </c>
      <c r="W198" t="s">
        <v>398</v>
      </c>
      <c r="X198" s="78" t="s">
        <v>657</v>
      </c>
      <c r="Y198" t="s">
        <v>352</v>
      </c>
      <c r="Z198" t="s">
        <v>466</v>
      </c>
      <c r="AA198" t="s">
        <v>399</v>
      </c>
      <c r="AB198" t="s">
        <v>354</v>
      </c>
      <c r="AC198" t="s">
        <v>269</v>
      </c>
      <c r="AD198" t="s">
        <v>413</v>
      </c>
      <c r="AE198" s="11" t="s">
        <v>414</v>
      </c>
      <c r="AF198" t="s">
        <v>443</v>
      </c>
      <c r="AG198" t="s">
        <v>429</v>
      </c>
      <c r="AH198" s="80" t="s">
        <v>460</v>
      </c>
      <c r="AI198" t="s">
        <v>439</v>
      </c>
      <c r="AJ198" s="11" t="s">
        <v>431</v>
      </c>
    </row>
    <row r="199" spans="20:36">
      <c r="T199" s="11" t="s">
        <v>404</v>
      </c>
      <c r="W199" t="s">
        <v>184</v>
      </c>
      <c r="Y199" s="78" t="s">
        <v>770</v>
      </c>
      <c r="Z199" t="s">
        <v>423</v>
      </c>
      <c r="AF199" t="s">
        <v>437</v>
      </c>
      <c r="AH199" s="80" t="s">
        <v>438</v>
      </c>
      <c r="AJ199" s="11" t="s">
        <v>441</v>
      </c>
    </row>
    <row r="200" spans="20:36">
      <c r="T200" s="41" t="s">
        <v>106</v>
      </c>
      <c r="U200" s="41" t="s">
        <v>106</v>
      </c>
      <c r="V200" s="41" t="s">
        <v>106</v>
      </c>
      <c r="W200" s="41" t="s">
        <v>106</v>
      </c>
      <c r="X200" s="41" t="s">
        <v>106</v>
      </c>
      <c r="Y200" s="41" t="s">
        <v>106</v>
      </c>
      <c r="Z200" s="41" t="s">
        <v>106</v>
      </c>
      <c r="AA200" s="41" t="s">
        <v>106</v>
      </c>
      <c r="AB200" s="41" t="s">
        <v>106</v>
      </c>
      <c r="AC200" s="41" t="s">
        <v>106</v>
      </c>
      <c r="AD200" s="41" t="s">
        <v>106</v>
      </c>
      <c r="AE200" s="41" t="s">
        <v>106</v>
      </c>
      <c r="AF200" s="41" t="s">
        <v>106</v>
      </c>
      <c r="AG200" s="41" t="s">
        <v>106</v>
      </c>
      <c r="AH200" s="41" t="s">
        <v>106</v>
      </c>
      <c r="AI200" s="41" t="s">
        <v>106</v>
      </c>
      <c r="AJ200" s="41" t="s">
        <v>106</v>
      </c>
    </row>
    <row r="206" spans="20:36">
      <c r="T206" s="41" t="s">
        <v>107</v>
      </c>
      <c r="U206" s="41" t="s">
        <v>107</v>
      </c>
      <c r="V206" s="41" t="s">
        <v>107</v>
      </c>
      <c r="W206" s="41" t="s">
        <v>107</v>
      </c>
      <c r="X206" s="41" t="s">
        <v>107</v>
      </c>
      <c r="Y206" s="41" t="s">
        <v>107</v>
      </c>
      <c r="Z206" s="41" t="s">
        <v>107</v>
      </c>
      <c r="AA206" s="41" t="s">
        <v>107</v>
      </c>
      <c r="AB206" s="41" t="s">
        <v>107</v>
      </c>
      <c r="AC206" s="41" t="s">
        <v>107</v>
      </c>
      <c r="AD206" s="41" t="s">
        <v>107</v>
      </c>
      <c r="AE206" s="41" t="s">
        <v>107</v>
      </c>
      <c r="AF206" s="41" t="s">
        <v>107</v>
      </c>
      <c r="AG206" s="41" t="s">
        <v>107</v>
      </c>
      <c r="AH206" s="41" t="s">
        <v>107</v>
      </c>
      <c r="AI206" s="41" t="s">
        <v>107</v>
      </c>
      <c r="AJ206" s="41" t="s">
        <v>107</v>
      </c>
    </row>
    <row r="212" spans="20:36">
      <c r="T212" s="41" t="s">
        <v>108</v>
      </c>
      <c r="U212" s="41" t="s">
        <v>108</v>
      </c>
      <c r="V212" s="41" t="s">
        <v>108</v>
      </c>
      <c r="W212" s="41" t="s">
        <v>108</v>
      </c>
      <c r="X212" s="41" t="s">
        <v>108</v>
      </c>
      <c r="Y212" s="41" t="s">
        <v>108</v>
      </c>
      <c r="Z212" s="41" t="s">
        <v>108</v>
      </c>
      <c r="AA212" s="41" t="s">
        <v>108</v>
      </c>
      <c r="AB212" s="41" t="s">
        <v>108</v>
      </c>
      <c r="AC212" s="41" t="s">
        <v>108</v>
      </c>
      <c r="AD212" s="41" t="s">
        <v>108</v>
      </c>
      <c r="AE212" s="41" t="s">
        <v>108</v>
      </c>
      <c r="AF212" s="41" t="s">
        <v>108</v>
      </c>
      <c r="AG212" s="41" t="s">
        <v>108</v>
      </c>
      <c r="AH212" s="41" t="s">
        <v>108</v>
      </c>
      <c r="AI212" s="41" t="s">
        <v>108</v>
      </c>
      <c r="AJ212" s="41" t="s">
        <v>108</v>
      </c>
    </row>
    <row r="218" spans="20:36">
      <c r="T218" s="41" t="s">
        <v>109</v>
      </c>
      <c r="U218" s="41" t="s">
        <v>109</v>
      </c>
      <c r="V218" s="41" t="s">
        <v>109</v>
      </c>
      <c r="W218" s="41" t="s">
        <v>109</v>
      </c>
      <c r="X218" s="41" t="s">
        <v>109</v>
      </c>
      <c r="Y218" s="41" t="s">
        <v>109</v>
      </c>
      <c r="Z218" s="41" t="s">
        <v>109</v>
      </c>
      <c r="AA218" s="41" t="s">
        <v>109</v>
      </c>
      <c r="AB218" s="41" t="s">
        <v>109</v>
      </c>
      <c r="AC218" s="41" t="s">
        <v>109</v>
      </c>
      <c r="AD218" s="41" t="s">
        <v>109</v>
      </c>
      <c r="AE218" s="41" t="s">
        <v>109</v>
      </c>
      <c r="AF218" s="41" t="s">
        <v>109</v>
      </c>
      <c r="AG218" s="41" t="s">
        <v>109</v>
      </c>
      <c r="AH218" s="41" t="s">
        <v>109</v>
      </c>
      <c r="AI218" s="41" t="s">
        <v>109</v>
      </c>
      <c r="AJ218" s="41" t="s">
        <v>109</v>
      </c>
    </row>
    <row r="224" spans="20:36">
      <c r="T224" s="41"/>
      <c r="U224" s="41"/>
      <c r="V224" s="41"/>
      <c r="W224" s="41"/>
      <c r="X224" s="41"/>
      <c r="Y224" s="41"/>
      <c r="Z224" s="41"/>
      <c r="AA224" s="41"/>
      <c r="AB224" s="41"/>
      <c r="AC224" s="41"/>
      <c r="AD224" s="41"/>
      <c r="AE224" s="41"/>
      <c r="AF224" s="41"/>
      <c r="AG224" s="41"/>
      <c r="AH224" s="41" t="s">
        <v>110</v>
      </c>
      <c r="AI224" s="41"/>
      <c r="AJ224" s="41"/>
    </row>
    <row r="230" spans="20:37">
      <c r="T230" s="41"/>
      <c r="U230" s="41"/>
      <c r="V230" s="41"/>
      <c r="W230" s="41"/>
      <c r="X230" s="41"/>
      <c r="Y230" s="41"/>
      <c r="Z230" s="41"/>
      <c r="AA230" s="41"/>
      <c r="AB230" s="41"/>
      <c r="AC230" s="41"/>
      <c r="AD230" s="41"/>
      <c r="AE230" s="41"/>
      <c r="AF230" s="41"/>
      <c r="AG230" s="41"/>
      <c r="AH230" s="41" t="s">
        <v>111</v>
      </c>
      <c r="AI230" s="41"/>
      <c r="AJ230" s="41"/>
    </row>
    <row r="239" spans="20:37" ht="23.25">
      <c r="T239" s="42" t="s">
        <v>777</v>
      </c>
      <c r="U239" s="42" t="s">
        <v>778</v>
      </c>
      <c r="V239" s="42" t="s">
        <v>779</v>
      </c>
      <c r="W239" s="42" t="s">
        <v>780</v>
      </c>
      <c r="X239" s="42" t="s">
        <v>781</v>
      </c>
      <c r="Y239" s="42" t="s">
        <v>782</v>
      </c>
      <c r="Z239" s="42" t="s">
        <v>783</v>
      </c>
      <c r="AA239" s="42" t="s">
        <v>784</v>
      </c>
      <c r="AB239" s="42" t="s">
        <v>785</v>
      </c>
      <c r="AC239" s="42" t="s">
        <v>786</v>
      </c>
      <c r="AD239" s="42" t="s">
        <v>787</v>
      </c>
      <c r="AE239" s="42" t="s">
        <v>788</v>
      </c>
      <c r="AF239" s="42" t="s">
        <v>789</v>
      </c>
      <c r="AG239" s="42" t="s">
        <v>790</v>
      </c>
      <c r="AH239" s="42" t="s">
        <v>791</v>
      </c>
      <c r="AI239" s="42" t="s">
        <v>792</v>
      </c>
      <c r="AJ239" s="42" t="s">
        <v>793</v>
      </c>
      <c r="AK239" s="42" t="s">
        <v>992</v>
      </c>
    </row>
    <row r="240" spans="20:37">
      <c r="T240" s="83" t="s">
        <v>806</v>
      </c>
      <c r="U240" s="83" t="s">
        <v>11</v>
      </c>
      <c r="V240" s="83" t="s">
        <v>11</v>
      </c>
      <c r="W240" s="83" t="s">
        <v>11</v>
      </c>
      <c r="X240" s="83" t="s">
        <v>11</v>
      </c>
      <c r="Y240" s="83" t="s">
        <v>11</v>
      </c>
      <c r="Z240" s="83" t="s">
        <v>11</v>
      </c>
      <c r="AA240" s="83" t="s">
        <v>11</v>
      </c>
      <c r="AB240" s="83" t="s">
        <v>11</v>
      </c>
      <c r="AC240" s="83" t="s">
        <v>11</v>
      </c>
      <c r="AD240" s="83" t="s">
        <v>11</v>
      </c>
      <c r="AE240" s="83" t="s">
        <v>11</v>
      </c>
      <c r="AF240" s="83" t="s">
        <v>11</v>
      </c>
      <c r="AG240" s="83" t="s">
        <v>11</v>
      </c>
      <c r="AH240" s="83" t="s">
        <v>11</v>
      </c>
      <c r="AI240" s="83" t="s">
        <v>11</v>
      </c>
      <c r="AJ240" s="83" t="s">
        <v>11</v>
      </c>
      <c r="AK240" s="111" t="s">
        <v>11</v>
      </c>
    </row>
    <row r="241" spans="20:37">
      <c r="T241" t="s">
        <v>1008</v>
      </c>
      <c r="U241" t="s">
        <v>200</v>
      </c>
      <c r="V241" t="s">
        <v>208</v>
      </c>
      <c r="W241" t="s">
        <v>211</v>
      </c>
      <c r="X241" t="s">
        <v>903</v>
      </c>
      <c r="Y241" t="s">
        <v>211</v>
      </c>
      <c r="Z241" t="s">
        <v>216</v>
      </c>
      <c r="AA241" t="s">
        <v>217</v>
      </c>
      <c r="AB241" t="s">
        <v>200</v>
      </c>
      <c r="AD241" t="s">
        <v>178</v>
      </c>
      <c r="AE241" t="s">
        <v>211</v>
      </c>
      <c r="AF241" t="s">
        <v>219</v>
      </c>
      <c r="AG241" t="s">
        <v>224</v>
      </c>
      <c r="AH241" t="s">
        <v>1007</v>
      </c>
      <c r="AI241" t="s">
        <v>232</v>
      </c>
      <c r="AJ241" t="s">
        <v>187</v>
      </c>
      <c r="AK241" t="s">
        <v>201</v>
      </c>
    </row>
    <row r="242" spans="20:37">
      <c r="T242" t="s">
        <v>1009</v>
      </c>
      <c r="U242" t="s">
        <v>201</v>
      </c>
      <c r="V242" t="s">
        <v>1018</v>
      </c>
      <c r="W242" t="s">
        <v>208</v>
      </c>
      <c r="X242" t="s">
        <v>208</v>
      </c>
      <c r="Y242" t="s">
        <v>208</v>
      </c>
      <c r="Z242" t="s">
        <v>24</v>
      </c>
      <c r="AA242" t="s">
        <v>1013</v>
      </c>
      <c r="AB242" t="s">
        <v>285</v>
      </c>
      <c r="AD242" t="s">
        <v>221</v>
      </c>
      <c r="AE242" t="s">
        <v>219</v>
      </c>
      <c r="AF242" t="s">
        <v>23</v>
      </c>
      <c r="AG242" t="s">
        <v>205</v>
      </c>
      <c r="AH242" t="s">
        <v>229</v>
      </c>
      <c r="AI242" t="s">
        <v>233</v>
      </c>
      <c r="AJ242" t="s">
        <v>516</v>
      </c>
      <c r="AK242" t="s">
        <v>217</v>
      </c>
    </row>
    <row r="243" spans="20:37">
      <c r="T243" t="s">
        <v>1010</v>
      </c>
      <c r="V243" t="s">
        <v>210</v>
      </c>
      <c r="W243" t="s">
        <v>213</v>
      </c>
      <c r="Y243" t="s">
        <v>214</v>
      </c>
      <c r="Z243" t="s">
        <v>214</v>
      </c>
      <c r="AA243" t="s">
        <v>214</v>
      </c>
      <c r="AB243" t="s">
        <v>207</v>
      </c>
      <c r="AD243" t="s">
        <v>207</v>
      </c>
      <c r="AF243" t="s">
        <v>178</v>
      </c>
      <c r="AI243" t="s">
        <v>234</v>
      </c>
      <c r="AK243" t="s">
        <v>208</v>
      </c>
    </row>
    <row r="244" spans="20:37">
      <c r="T244" t="s">
        <v>1017</v>
      </c>
      <c r="Y244" t="s">
        <v>1012</v>
      </c>
    </row>
    <row r="247" spans="20:37">
      <c r="AK247" s="11"/>
    </row>
    <row r="248" spans="20:37">
      <c r="AJ248" s="11"/>
      <c r="AK248" s="11"/>
    </row>
    <row r="249" spans="20:37">
      <c r="T249" s="121" t="s">
        <v>19</v>
      </c>
      <c r="U249" s="83" t="s">
        <v>19</v>
      </c>
      <c r="V249" s="83" t="s">
        <v>19</v>
      </c>
      <c r="W249" s="83" t="s">
        <v>19</v>
      </c>
      <c r="X249" s="83" t="s">
        <v>19</v>
      </c>
      <c r="Y249" s="83" t="s">
        <v>19</v>
      </c>
      <c r="Z249" s="83" t="s">
        <v>19</v>
      </c>
      <c r="AA249" s="83" t="s">
        <v>19</v>
      </c>
      <c r="AB249" s="83" t="s">
        <v>19</v>
      </c>
      <c r="AC249" s="83" t="s">
        <v>19</v>
      </c>
      <c r="AD249" s="83" t="s">
        <v>19</v>
      </c>
      <c r="AE249" s="83" t="s">
        <v>19</v>
      </c>
      <c r="AF249" s="83" t="s">
        <v>19</v>
      </c>
      <c r="AG249" s="83" t="s">
        <v>19</v>
      </c>
      <c r="AH249" s="83" t="s">
        <v>19</v>
      </c>
      <c r="AI249" s="83" t="s">
        <v>19</v>
      </c>
      <c r="AJ249" s="83" t="s">
        <v>19</v>
      </c>
      <c r="AK249" s="111" t="s">
        <v>19</v>
      </c>
    </row>
    <row r="250" spans="20:37">
      <c r="T250" s="11" t="s">
        <v>183</v>
      </c>
      <c r="U250" s="11" t="s">
        <v>182</v>
      </c>
      <c r="V250" s="11" t="s">
        <v>183</v>
      </c>
      <c r="W250" s="11" t="s">
        <v>774</v>
      </c>
      <c r="X250" s="11" t="s">
        <v>1048</v>
      </c>
      <c r="Y250" s="11" t="s">
        <v>183</v>
      </c>
      <c r="Z250" s="11" t="s">
        <v>183</v>
      </c>
      <c r="AA250" s="11" t="s">
        <v>183</v>
      </c>
      <c r="AB250" s="11" t="s">
        <v>182</v>
      </c>
      <c r="AC250" s="11" t="s">
        <v>200</v>
      </c>
      <c r="AD250" s="11" t="s">
        <v>182</v>
      </c>
      <c r="AE250" s="11" t="s">
        <v>182</v>
      </c>
      <c r="AF250" s="11" t="s">
        <v>182</v>
      </c>
      <c r="AG250" s="11" t="s">
        <v>182</v>
      </c>
      <c r="AH250" s="11" t="s">
        <v>182</v>
      </c>
      <c r="AI250" s="11" t="s">
        <v>182</v>
      </c>
      <c r="AJ250" s="11" t="s">
        <v>1049</v>
      </c>
      <c r="AK250" s="11" t="s">
        <v>183</v>
      </c>
    </row>
    <row r="251" spans="20:37">
      <c r="T251" s="11" t="s">
        <v>184</v>
      </c>
      <c r="U251" s="11" t="s">
        <v>454</v>
      </c>
      <c r="V251" s="11" t="s">
        <v>184</v>
      </c>
      <c r="W251" s="11" t="s">
        <v>184</v>
      </c>
      <c r="X251" s="11" t="s">
        <v>245</v>
      </c>
      <c r="Y251" s="11" t="s">
        <v>184</v>
      </c>
      <c r="Z251" s="11" t="s">
        <v>184</v>
      </c>
      <c r="AA251" s="11" t="s">
        <v>184</v>
      </c>
      <c r="AB251" s="11" t="s">
        <v>245</v>
      </c>
      <c r="AC251" s="11" t="s">
        <v>245</v>
      </c>
      <c r="AD251" s="11" t="s">
        <v>245</v>
      </c>
      <c r="AE251" s="11" t="s">
        <v>454</v>
      </c>
      <c r="AF251" s="11" t="s">
        <v>1050</v>
      </c>
      <c r="AG251" s="11" t="s">
        <v>454</v>
      </c>
      <c r="AH251" s="11" t="s">
        <v>237</v>
      </c>
      <c r="AI251" s="11" t="s">
        <v>279</v>
      </c>
      <c r="AJ251" s="11" t="s">
        <v>185</v>
      </c>
      <c r="AK251" s="11" t="s">
        <v>184</v>
      </c>
    </row>
    <row r="252" spans="20:37">
      <c r="T252" s="11" t="s">
        <v>185</v>
      </c>
      <c r="U252" s="11" t="s">
        <v>204</v>
      </c>
      <c r="V252" s="11" t="s">
        <v>245</v>
      </c>
      <c r="W252" s="11" t="s">
        <v>245</v>
      </c>
      <c r="X252" s="11" t="s">
        <v>299</v>
      </c>
      <c r="Y252" s="11" t="s">
        <v>185</v>
      </c>
      <c r="Z252" s="11" t="s">
        <v>245</v>
      </c>
      <c r="AA252" s="11" t="s">
        <v>245</v>
      </c>
      <c r="AB252" s="81" t="s">
        <v>255</v>
      </c>
      <c r="AC252" s="11" t="s">
        <v>258</v>
      </c>
      <c r="AD252" s="11" t="s">
        <v>186</v>
      </c>
      <c r="AE252" s="11" t="s">
        <v>208</v>
      </c>
      <c r="AF252" s="11" t="s">
        <v>24</v>
      </c>
      <c r="AG252" s="11" t="s">
        <v>272</v>
      </c>
      <c r="AH252" s="11" t="s">
        <v>275</v>
      </c>
      <c r="AI252" s="81" t="s">
        <v>187</v>
      </c>
      <c r="AJ252" s="11" t="s">
        <v>186</v>
      </c>
      <c r="AK252" s="11" t="s">
        <v>454</v>
      </c>
    </row>
    <row r="253" spans="20:37">
      <c r="T253" s="11" t="s">
        <v>1052</v>
      </c>
      <c r="U253" s="11" t="s">
        <v>205</v>
      </c>
      <c r="V253" s="11" t="s">
        <v>241</v>
      </c>
      <c r="W253" s="11" t="s">
        <v>246</v>
      </c>
      <c r="X253" s="11" t="s">
        <v>246</v>
      </c>
      <c r="Y253" s="11" t="s">
        <v>246</v>
      </c>
      <c r="Z253" s="11" t="s">
        <v>449</v>
      </c>
      <c r="AA253" s="11" t="s">
        <v>253</v>
      </c>
      <c r="AB253" s="11" t="s">
        <v>186</v>
      </c>
      <c r="AC253" s="11" t="s">
        <v>208</v>
      </c>
      <c r="AD253" s="11" t="s">
        <v>219</v>
      </c>
      <c r="AE253" s="11" t="s">
        <v>200</v>
      </c>
      <c r="AF253" s="11" t="s">
        <v>447</v>
      </c>
      <c r="AG253" s="11" t="s">
        <v>273</v>
      </c>
      <c r="AH253" s="11" t="s">
        <v>182</v>
      </c>
      <c r="AI253" s="11" t="s">
        <v>1054</v>
      </c>
      <c r="AJ253" s="11" t="s">
        <v>648</v>
      </c>
      <c r="AK253" s="11" t="s">
        <v>313</v>
      </c>
    </row>
    <row r="254" spans="20:37">
      <c r="T254" s="81" t="s">
        <v>289</v>
      </c>
      <c r="U254" s="81" t="s">
        <v>1055</v>
      </c>
      <c r="V254" s="11" t="s">
        <v>242</v>
      </c>
      <c r="W254" s="11" t="s">
        <v>247</v>
      </c>
      <c r="Y254" s="11" t="s">
        <v>448</v>
      </c>
      <c r="Z254" s="11" t="s">
        <v>217</v>
      </c>
      <c r="AA254" s="11" t="s">
        <v>1056</v>
      </c>
      <c r="AB254" s="11" t="s">
        <v>256</v>
      </c>
      <c r="AC254" s="11" t="s">
        <v>243</v>
      </c>
      <c r="AD254" s="11" t="s">
        <v>205</v>
      </c>
      <c r="AE254" s="11" t="s">
        <v>617</v>
      </c>
      <c r="AF254" s="81" t="s">
        <v>660</v>
      </c>
      <c r="AG254" s="11" t="s">
        <v>274</v>
      </c>
      <c r="AH254" s="11" t="s">
        <v>237</v>
      </c>
      <c r="AI254" s="11" t="s">
        <v>281</v>
      </c>
      <c r="AJ254" s="11" t="s">
        <v>283</v>
      </c>
      <c r="AK254" s="11" t="s">
        <v>241</v>
      </c>
    </row>
    <row r="255" spans="20:37">
      <c r="T255" s="11" t="s">
        <v>188</v>
      </c>
      <c r="U255" s="11" t="s">
        <v>592</v>
      </c>
      <c r="V255" s="11" t="s">
        <v>243</v>
      </c>
      <c r="W255" s="11" t="s">
        <v>217</v>
      </c>
      <c r="X255" s="11"/>
      <c r="Y255" s="11" t="s">
        <v>251</v>
      </c>
      <c r="Z255" s="11" t="s">
        <v>243</v>
      </c>
      <c r="AA255" s="11" t="s">
        <v>212</v>
      </c>
      <c r="AB255" s="11" t="s">
        <v>257</v>
      </c>
      <c r="AC255" s="11"/>
      <c r="AE255" s="11"/>
      <c r="AF255" s="11"/>
      <c r="AH255" s="11" t="s">
        <v>1051</v>
      </c>
      <c r="AJ255" s="11" t="s">
        <v>1057</v>
      </c>
      <c r="AK255" s="11" t="s">
        <v>224</v>
      </c>
    </row>
    <row r="256" spans="20:37">
      <c r="T256" s="11"/>
      <c r="U256" s="11"/>
      <c r="V256" s="11"/>
      <c r="W256" s="11"/>
      <c r="X256" s="11"/>
      <c r="Y256" s="11"/>
      <c r="Z256" s="11"/>
      <c r="AA256" s="11"/>
      <c r="AB256" s="11"/>
      <c r="AC256" s="11"/>
      <c r="AD256" s="11"/>
      <c r="AE256" s="11"/>
      <c r="AF256" s="11"/>
      <c r="AG256" s="11"/>
      <c r="AH256" s="11" t="s">
        <v>1053</v>
      </c>
      <c r="AI256" s="11"/>
      <c r="AK256" s="11"/>
    </row>
    <row r="257" spans="20:37">
      <c r="T257" s="123" t="s">
        <v>104</v>
      </c>
      <c r="U257" s="123" t="s">
        <v>104</v>
      </c>
      <c r="V257" s="123" t="s">
        <v>104</v>
      </c>
      <c r="W257" s="123" t="s">
        <v>104</v>
      </c>
      <c r="X257" s="123" t="s">
        <v>104</v>
      </c>
      <c r="Y257" s="123" t="s">
        <v>104</v>
      </c>
      <c r="Z257" s="123" t="s">
        <v>104</v>
      </c>
      <c r="AA257" s="123" t="s">
        <v>104</v>
      </c>
      <c r="AB257" s="123" t="s">
        <v>104</v>
      </c>
      <c r="AC257" s="123" t="s">
        <v>104</v>
      </c>
      <c r="AD257" s="123" t="s">
        <v>104</v>
      </c>
      <c r="AE257" s="123" t="s">
        <v>104</v>
      </c>
      <c r="AF257" s="123" t="s">
        <v>104</v>
      </c>
      <c r="AG257" s="123" t="s">
        <v>104</v>
      </c>
      <c r="AH257" s="123" t="s">
        <v>104</v>
      </c>
      <c r="AI257" s="123" t="s">
        <v>104</v>
      </c>
      <c r="AJ257" s="123" t="s">
        <v>104</v>
      </c>
      <c r="AK257" s="123" t="s">
        <v>104</v>
      </c>
    </row>
    <row r="258" spans="20:37" ht="15.75">
      <c r="T258" s="112" t="s">
        <v>609</v>
      </c>
      <c r="U258" s="112" t="s">
        <v>620</v>
      </c>
      <c r="V258" s="114" t="s">
        <v>359</v>
      </c>
      <c r="W258" s="115" t="s">
        <v>612</v>
      </c>
      <c r="X258" s="117" t="s">
        <v>1002</v>
      </c>
      <c r="Y258" s="113" t="s">
        <v>998</v>
      </c>
      <c r="Z258" s="125" t="s">
        <v>1069</v>
      </c>
      <c r="AA258" s="116" t="s">
        <v>1001</v>
      </c>
      <c r="AB258" s="118" t="s">
        <v>355</v>
      </c>
      <c r="AC258" s="117" t="s">
        <v>315</v>
      </c>
      <c r="AD258" s="43" t="s">
        <v>344</v>
      </c>
      <c r="AE258" s="43" t="s">
        <v>645</v>
      </c>
      <c r="AF258" s="43" t="s">
        <v>601</v>
      </c>
      <c r="AG258" s="119" t="s">
        <v>357</v>
      </c>
      <c r="AH258" s="117" t="s">
        <v>1070</v>
      </c>
      <c r="AI258" s="43" t="s">
        <v>322</v>
      </c>
      <c r="AJ258" s="112" t="s">
        <v>1071</v>
      </c>
      <c r="AK258" s="11" t="s">
        <v>1072</v>
      </c>
    </row>
    <row r="259" spans="20:37" ht="15.75">
      <c r="T259" s="112" t="s">
        <v>1073</v>
      </c>
      <c r="U259" s="112" t="s">
        <v>1079</v>
      </c>
      <c r="V259" s="114" t="s">
        <v>341</v>
      </c>
      <c r="W259" s="115" t="s">
        <v>999</v>
      </c>
      <c r="X259" s="117" t="s">
        <v>350</v>
      </c>
      <c r="Y259" s="113" t="s">
        <v>997</v>
      </c>
      <c r="Z259" s="125" t="s">
        <v>614</v>
      </c>
      <c r="AB259" s="11"/>
      <c r="AC259" s="117" t="s">
        <v>312</v>
      </c>
      <c r="AD259" s="43" t="s">
        <v>361</v>
      </c>
      <c r="AE259" s="43" t="s">
        <v>356</v>
      </c>
      <c r="AF259" s="43" t="s">
        <v>306</v>
      </c>
      <c r="AG259" s="119" t="s">
        <v>363</v>
      </c>
      <c r="AH259" s="117" t="s">
        <v>320</v>
      </c>
      <c r="AI259" s="43" t="s">
        <v>286</v>
      </c>
      <c r="AJ259" s="112" t="s">
        <v>313</v>
      </c>
      <c r="AK259" s="11" t="s">
        <v>1014</v>
      </c>
    </row>
    <row r="260" spans="20:37" ht="15.75">
      <c r="V260" s="114" t="s">
        <v>350</v>
      </c>
      <c r="W260" s="115" t="s">
        <v>1111</v>
      </c>
      <c r="X260" s="113"/>
      <c r="Y260" s="113" t="s">
        <v>296</v>
      </c>
      <c r="Z260" s="125" t="s">
        <v>551</v>
      </c>
      <c r="AA260" s="126"/>
      <c r="AB260" s="118"/>
      <c r="AC260" s="117" t="s">
        <v>313</v>
      </c>
      <c r="AD260" s="43" t="s">
        <v>622</v>
      </c>
      <c r="AE260" s="43" t="s">
        <v>698</v>
      </c>
      <c r="AF260" s="43" t="s">
        <v>208</v>
      </c>
      <c r="AG260" s="119" t="s">
        <v>607</v>
      </c>
      <c r="AH260" s="117"/>
      <c r="AI260" s="43" t="s">
        <v>288</v>
      </c>
      <c r="AJ260" s="112" t="s">
        <v>1076</v>
      </c>
      <c r="AK260" s="11" t="s">
        <v>272</v>
      </c>
    </row>
    <row r="261" spans="20:37" ht="15.75">
      <c r="V261" s="127"/>
      <c r="W261" s="115" t="s">
        <v>1077</v>
      </c>
      <c r="X261" s="113"/>
      <c r="Y261" s="113" t="s">
        <v>1074</v>
      </c>
      <c r="Z261" s="125" t="s">
        <v>247</v>
      </c>
      <c r="AA261" s="116"/>
      <c r="AB261" s="118"/>
      <c r="AD261" s="43" t="s">
        <v>1003</v>
      </c>
      <c r="AF261" s="117" t="s">
        <v>1005</v>
      </c>
      <c r="AG261" s="119" t="s">
        <v>1075</v>
      </c>
      <c r="AH261" s="117"/>
      <c r="AJ261" s="11" t="s">
        <v>1078</v>
      </c>
      <c r="AK261" s="11" t="s">
        <v>350</v>
      </c>
    </row>
    <row r="262" spans="20:37" ht="15.75">
      <c r="T262" s="112"/>
      <c r="U262" s="112"/>
      <c r="V262" s="114"/>
      <c r="W262" s="115"/>
      <c r="X262" s="117"/>
      <c r="Y262" s="113"/>
      <c r="AA262" s="116"/>
      <c r="AF262" s="113" t="s">
        <v>1006</v>
      </c>
      <c r="AI262" s="43"/>
    </row>
    <row r="263" spans="20:37" ht="15.75">
      <c r="U263" s="112"/>
      <c r="AB263" s="11"/>
      <c r="AC263" s="117"/>
      <c r="AE263" s="128"/>
      <c r="AG263" s="115"/>
      <c r="AH263" s="129"/>
      <c r="AK263" s="130" t="s">
        <v>105</v>
      </c>
    </row>
    <row r="264" spans="20:37">
      <c r="AK264" s="11" t="s">
        <v>1025</v>
      </c>
    </row>
    <row r="265" spans="20:37">
      <c r="AD265" s="11"/>
      <c r="AE265" s="11"/>
      <c r="AF265" s="11"/>
      <c r="AG265" s="11"/>
      <c r="AH265" s="83" t="s">
        <v>105</v>
      </c>
      <c r="AK265" s="11" t="s">
        <v>1145</v>
      </c>
    </row>
    <row r="266" spans="20:37">
      <c r="AE266" s="11"/>
      <c r="AH266" s="11" t="s">
        <v>438</v>
      </c>
      <c r="AJ266" s="83" t="s">
        <v>105</v>
      </c>
      <c r="AK266" s="11" t="s">
        <v>1033</v>
      </c>
    </row>
    <row r="267" spans="20:37">
      <c r="AH267" s="11" t="s">
        <v>393</v>
      </c>
      <c r="AJ267" s="11" t="s">
        <v>395</v>
      </c>
      <c r="AK267" s="11" t="s">
        <v>1038</v>
      </c>
    </row>
    <row r="268" spans="20:37">
      <c r="T268" s="83" t="s">
        <v>105</v>
      </c>
      <c r="U268" s="83" t="s">
        <v>105</v>
      </c>
      <c r="V268" s="83" t="s">
        <v>105</v>
      </c>
      <c r="W268" s="83" t="s">
        <v>105</v>
      </c>
      <c r="X268" s="83" t="s">
        <v>105</v>
      </c>
      <c r="Y268" s="83" t="s">
        <v>105</v>
      </c>
      <c r="Z268" s="83" t="s">
        <v>105</v>
      </c>
      <c r="AA268" s="83" t="s">
        <v>105</v>
      </c>
      <c r="AB268" s="83" t="s">
        <v>105</v>
      </c>
      <c r="AC268" s="83" t="s">
        <v>105</v>
      </c>
      <c r="AD268" s="83" t="s">
        <v>105</v>
      </c>
      <c r="AE268" s="83" t="s">
        <v>105</v>
      </c>
      <c r="AF268" s="83" t="s">
        <v>105</v>
      </c>
      <c r="AG268" s="83" t="s">
        <v>105</v>
      </c>
      <c r="AH268" s="11"/>
      <c r="AI268" s="83" t="s">
        <v>105</v>
      </c>
      <c r="AJ268" s="11" t="s">
        <v>269</v>
      </c>
      <c r="AK268" s="11" t="s">
        <v>641</v>
      </c>
    </row>
    <row r="269" spans="20:37">
      <c r="T269" s="11" t="s">
        <v>385</v>
      </c>
      <c r="U269" t="s">
        <v>501</v>
      </c>
      <c r="V269" t="s">
        <v>386</v>
      </c>
      <c r="W269" t="s">
        <v>407</v>
      </c>
      <c r="X269" t="s">
        <v>682</v>
      </c>
      <c r="Y269" s="113" t="s">
        <v>1021</v>
      </c>
      <c r="Z269" t="s">
        <v>248</v>
      </c>
      <c r="AA269" t="s">
        <v>1022</v>
      </c>
      <c r="AB269" t="s">
        <v>773</v>
      </c>
      <c r="AC269" s="117" t="s">
        <v>389</v>
      </c>
      <c r="AD269" t="s">
        <v>390</v>
      </c>
      <c r="AE269" s="11" t="s">
        <v>1128</v>
      </c>
      <c r="AF269" t="s">
        <v>501</v>
      </c>
      <c r="AG269" t="s">
        <v>416</v>
      </c>
      <c r="AH269" s="11"/>
      <c r="AI269" t="s">
        <v>394</v>
      </c>
      <c r="AJ269" s="11" t="s">
        <v>419</v>
      </c>
    </row>
    <row r="270" spans="20:37">
      <c r="T270" s="11" t="s">
        <v>693</v>
      </c>
      <c r="U270" t="s">
        <v>1027</v>
      </c>
      <c r="V270" t="s">
        <v>398</v>
      </c>
      <c r="W270" t="s">
        <v>463</v>
      </c>
      <c r="X270" t="s">
        <v>1028</v>
      </c>
      <c r="Y270" s="113" t="s">
        <v>1146</v>
      </c>
      <c r="Z270" t="s">
        <v>1029</v>
      </c>
      <c r="AA270" t="s">
        <v>399</v>
      </c>
      <c r="AB270" t="s">
        <v>388</v>
      </c>
      <c r="AC270" s="117" t="s">
        <v>458</v>
      </c>
      <c r="AD270" t="s">
        <v>426</v>
      </c>
      <c r="AE270" s="11" t="s">
        <v>450</v>
      </c>
      <c r="AF270" t="s">
        <v>401</v>
      </c>
      <c r="AG270" t="s">
        <v>392</v>
      </c>
      <c r="AH270" s="11"/>
      <c r="AI270" t="s">
        <v>402</v>
      </c>
      <c r="AJ270" s="11" t="s">
        <v>439</v>
      </c>
    </row>
    <row r="271" spans="20:37">
      <c r="T271" s="11" t="s">
        <v>404</v>
      </c>
      <c r="U271" t="s">
        <v>405</v>
      </c>
      <c r="V271" t="s">
        <v>406</v>
      </c>
      <c r="W271" t="s">
        <v>433</v>
      </c>
      <c r="X271" t="s">
        <v>1020</v>
      </c>
      <c r="Y271" s="113" t="s">
        <v>292</v>
      </c>
      <c r="Z271" t="s">
        <v>1032</v>
      </c>
      <c r="AA271" t="s">
        <v>410</v>
      </c>
      <c r="AB271" t="s">
        <v>435</v>
      </c>
      <c r="AC271" s="117" t="s">
        <v>269</v>
      </c>
      <c r="AD271" t="s">
        <v>313</v>
      </c>
      <c r="AE271" s="11" t="s">
        <v>414</v>
      </c>
      <c r="AF271" t="s">
        <v>415</v>
      </c>
      <c r="AG271" t="s">
        <v>313</v>
      </c>
      <c r="AH271" s="11"/>
      <c r="AI271" t="s">
        <v>418</v>
      </c>
      <c r="AJ271" s="11" t="s">
        <v>1142</v>
      </c>
    </row>
    <row r="272" spans="20:37">
      <c r="T272" s="11" t="s">
        <v>1112</v>
      </c>
      <c r="U272" t="s">
        <v>497</v>
      </c>
      <c r="V272" t="s">
        <v>422</v>
      </c>
      <c r="W272" t="s">
        <v>398</v>
      </c>
      <c r="X272" t="s">
        <v>1035</v>
      </c>
      <c r="Z272" t="s">
        <v>1122</v>
      </c>
      <c r="AA272" t="s">
        <v>424</v>
      </c>
      <c r="AB272" t="s">
        <v>425</v>
      </c>
      <c r="AC272" s="117" t="s">
        <v>272</v>
      </c>
      <c r="AD272" t="s">
        <v>436</v>
      </c>
      <c r="AF272" t="s">
        <v>428</v>
      </c>
      <c r="AG272" t="s">
        <v>468</v>
      </c>
      <c r="AH272" s="83" t="s">
        <v>106</v>
      </c>
      <c r="AI272" t="s">
        <v>430</v>
      </c>
      <c r="AJ272" s="11" t="s">
        <v>441</v>
      </c>
    </row>
    <row r="273" spans="20:37">
      <c r="T273" s="11" t="s">
        <v>397</v>
      </c>
      <c r="U273" t="s">
        <v>513</v>
      </c>
      <c r="V273" t="s">
        <v>346</v>
      </c>
      <c r="W273" t="s">
        <v>682</v>
      </c>
      <c r="X273" t="s">
        <v>1041</v>
      </c>
      <c r="Z273" t="s">
        <v>771</v>
      </c>
      <c r="AA273" t="s">
        <v>434</v>
      </c>
      <c r="AB273" t="s">
        <v>1125</v>
      </c>
      <c r="AC273" s="117" t="s">
        <v>412</v>
      </c>
      <c r="AD273" t="s">
        <v>413</v>
      </c>
      <c r="AF273" t="s">
        <v>443</v>
      </c>
      <c r="AG273" t="s">
        <v>429</v>
      </c>
      <c r="AH273" t="s">
        <v>559</v>
      </c>
      <c r="AI273" t="s">
        <v>439</v>
      </c>
      <c r="AJ273" s="83" t="s">
        <v>106</v>
      </c>
      <c r="AK273" s="132" t="s">
        <v>106</v>
      </c>
    </row>
    <row r="274" spans="20:37">
      <c r="T274" s="11" t="s">
        <v>1045</v>
      </c>
      <c r="W274" t="s">
        <v>600</v>
      </c>
      <c r="AE274" s="11"/>
      <c r="AF274" t="s">
        <v>437</v>
      </c>
      <c r="AH274" t="s">
        <v>1110</v>
      </c>
      <c r="AJ274" s="11" t="s">
        <v>1164</v>
      </c>
      <c r="AK274" t="s">
        <v>1169</v>
      </c>
    </row>
    <row r="275" spans="20:37">
      <c r="T275" s="83" t="s">
        <v>106</v>
      </c>
      <c r="U275" s="83" t="s">
        <v>106</v>
      </c>
      <c r="V275" s="83" t="s">
        <v>106</v>
      </c>
      <c r="W275" s="83" t="s">
        <v>106</v>
      </c>
      <c r="X275" s="83" t="s">
        <v>106</v>
      </c>
      <c r="Y275" s="83" t="s">
        <v>106</v>
      </c>
      <c r="Z275" s="83" t="s">
        <v>106</v>
      </c>
      <c r="AA275" s="83" t="s">
        <v>106</v>
      </c>
      <c r="AB275" s="83" t="s">
        <v>106</v>
      </c>
      <c r="AC275" s="83" t="s">
        <v>106</v>
      </c>
      <c r="AD275" s="132" t="s">
        <v>106</v>
      </c>
      <c r="AE275" s="83" t="s">
        <v>106</v>
      </c>
      <c r="AF275" s="83" t="s">
        <v>106</v>
      </c>
      <c r="AG275" s="83" t="s">
        <v>106</v>
      </c>
      <c r="AI275" s="83" t="s">
        <v>106</v>
      </c>
      <c r="AJ275" s="11" t="s">
        <v>1165</v>
      </c>
      <c r="AK275" t="s">
        <v>522</v>
      </c>
    </row>
    <row r="276" spans="20:37">
      <c r="T276" s="11" t="s">
        <v>420</v>
      </c>
      <c r="U276" t="s">
        <v>432</v>
      </c>
      <c r="V276" t="s">
        <v>1151</v>
      </c>
      <c r="W276" t="s">
        <v>520</v>
      </c>
      <c r="Y276" t="s">
        <v>1020</v>
      </c>
      <c r="Z276" t="s">
        <v>661</v>
      </c>
      <c r="AA276" t="s">
        <v>1155</v>
      </c>
      <c r="AB276" t="s">
        <v>539</v>
      </c>
      <c r="AC276" t="s">
        <v>525</v>
      </c>
      <c r="AD276" t="s">
        <v>541</v>
      </c>
      <c r="AE276" t="s">
        <v>740</v>
      </c>
      <c r="AF276" t="s">
        <v>543</v>
      </c>
      <c r="AG276" t="s">
        <v>534</v>
      </c>
      <c r="AI276" t="s">
        <v>545</v>
      </c>
      <c r="AJ276" s="11" t="s">
        <v>205</v>
      </c>
      <c r="AK276" t="s">
        <v>1066</v>
      </c>
    </row>
    <row r="277" spans="20:37">
      <c r="T277" s="11" t="s">
        <v>500</v>
      </c>
      <c r="U277" t="s">
        <v>662</v>
      </c>
      <c r="V277" t="s">
        <v>535</v>
      </c>
      <c r="W277" t="s">
        <v>536</v>
      </c>
      <c r="X277" t="s">
        <v>1058</v>
      </c>
      <c r="Y277" t="s">
        <v>1063</v>
      </c>
      <c r="Z277" t="s">
        <v>567</v>
      </c>
      <c r="AB277" t="s">
        <v>553</v>
      </c>
      <c r="AC277" t="s">
        <v>569</v>
      </c>
      <c r="AD277" t="s">
        <v>555</v>
      </c>
      <c r="AE277" t="s">
        <v>556</v>
      </c>
      <c r="AF277" t="s">
        <v>557</v>
      </c>
      <c r="AG277" t="s">
        <v>558</v>
      </c>
      <c r="AI277" t="s">
        <v>560</v>
      </c>
      <c r="AJ277" s="11" t="s">
        <v>1166</v>
      </c>
      <c r="AK277" t="s">
        <v>534</v>
      </c>
    </row>
    <row r="278" spans="20:37">
      <c r="T278" s="11" t="s">
        <v>1148</v>
      </c>
      <c r="U278" t="s">
        <v>548</v>
      </c>
      <c r="V278" t="s">
        <v>1150</v>
      </c>
      <c r="W278" t="s">
        <v>1121</v>
      </c>
      <c r="X278" t="s">
        <v>501</v>
      </c>
      <c r="Y278" t="s">
        <v>581</v>
      </c>
      <c r="AB278" t="s">
        <v>676</v>
      </c>
      <c r="AC278" t="s">
        <v>583</v>
      </c>
      <c r="AD278" t="s">
        <v>584</v>
      </c>
      <c r="AE278" t="s">
        <v>1064</v>
      </c>
      <c r="AF278" t="s">
        <v>572</v>
      </c>
      <c r="AG278" t="s">
        <v>573</v>
      </c>
      <c r="AH278" s="136" t="s">
        <v>107</v>
      </c>
      <c r="AI278" t="s">
        <v>575</v>
      </c>
    </row>
    <row r="279" spans="20:37">
      <c r="V279" t="s">
        <v>1121</v>
      </c>
      <c r="W279" t="s">
        <v>1152</v>
      </c>
      <c r="X279" t="s">
        <v>1062</v>
      </c>
      <c r="Y279" s="138" t="s">
        <v>107</v>
      </c>
      <c r="AB279" t="s">
        <v>677</v>
      </c>
      <c r="AC279" t="s">
        <v>554</v>
      </c>
      <c r="AF279" t="s">
        <v>1067</v>
      </c>
      <c r="AH279" t="s">
        <v>1139</v>
      </c>
      <c r="AI279" t="s">
        <v>589</v>
      </c>
      <c r="AJ279" s="140" t="s">
        <v>107</v>
      </c>
      <c r="AK279" s="140" t="s">
        <v>107</v>
      </c>
    </row>
    <row r="280" spans="20:37">
      <c r="X280" t="s">
        <v>704</v>
      </c>
      <c r="Y280" t="s">
        <v>1120</v>
      </c>
      <c r="AH280" t="s">
        <v>754</v>
      </c>
      <c r="AJ280" t="s">
        <v>906</v>
      </c>
      <c r="AK280" t="s">
        <v>692</v>
      </c>
    </row>
    <row r="281" spans="20:37">
      <c r="T281" s="83" t="s">
        <v>107</v>
      </c>
      <c r="U281" s="83" t="s">
        <v>107</v>
      </c>
      <c r="V281" s="83" t="s">
        <v>107</v>
      </c>
      <c r="W281" s="83" t="s">
        <v>107</v>
      </c>
      <c r="X281" s="83" t="s">
        <v>107</v>
      </c>
      <c r="Y281" t="s">
        <v>1121</v>
      </c>
      <c r="Z281" s="83" t="s">
        <v>107</v>
      </c>
      <c r="AA281" s="140" t="s">
        <v>107</v>
      </c>
      <c r="AB281" s="83" t="s">
        <v>107</v>
      </c>
      <c r="AC281" s="140" t="s">
        <v>107</v>
      </c>
      <c r="AD281" s="140" t="s">
        <v>107</v>
      </c>
      <c r="AE281" s="140" t="s">
        <v>107</v>
      </c>
      <c r="AF281" s="140" t="s">
        <v>107</v>
      </c>
      <c r="AG281" s="140" t="s">
        <v>107</v>
      </c>
      <c r="AI281" s="140" t="s">
        <v>107</v>
      </c>
      <c r="AJ281" s="144" t="s">
        <v>1140</v>
      </c>
      <c r="AK281" t="s">
        <v>707</v>
      </c>
    </row>
    <row r="282" spans="20:37">
      <c r="T282" t="s">
        <v>695</v>
      </c>
      <c r="U282" t="s">
        <v>1205</v>
      </c>
      <c r="V282" t="s">
        <v>702</v>
      </c>
      <c r="W282" t="s">
        <v>706</v>
      </c>
      <c r="X282" t="s">
        <v>1118</v>
      </c>
      <c r="Y282" t="s">
        <v>717</v>
      </c>
      <c r="Z282" t="s">
        <v>704</v>
      </c>
      <c r="AA282" t="s">
        <v>722</v>
      </c>
      <c r="AB282" t="s">
        <v>726</v>
      </c>
      <c r="AC282" t="s">
        <v>730</v>
      </c>
      <c r="AD282" t="s">
        <v>1126</v>
      </c>
      <c r="AE282" t="s">
        <v>1129</v>
      </c>
      <c r="AF282" t="s">
        <v>830</v>
      </c>
      <c r="AG282" t="s">
        <v>1138</v>
      </c>
      <c r="AI282" t="s">
        <v>758</v>
      </c>
      <c r="AJ282" t="s">
        <v>243</v>
      </c>
      <c r="AK282" t="s">
        <v>1143</v>
      </c>
    </row>
    <row r="283" spans="20:37">
      <c r="T283" t="s">
        <v>1113</v>
      </c>
      <c r="U283" t="s">
        <v>672</v>
      </c>
      <c r="V283" t="s">
        <v>703</v>
      </c>
      <c r="W283" s="144" t="s">
        <v>707</v>
      </c>
      <c r="X283" t="s">
        <v>1059</v>
      </c>
      <c r="Y283" t="s">
        <v>501</v>
      </c>
      <c r="Z283" t="s">
        <v>1123</v>
      </c>
      <c r="AA283" t="s">
        <v>723</v>
      </c>
      <c r="AB283" s="78" t="s">
        <v>727</v>
      </c>
      <c r="AC283" t="s">
        <v>731</v>
      </c>
      <c r="AD283" t="s">
        <v>738</v>
      </c>
      <c r="AE283" t="s">
        <v>391</v>
      </c>
      <c r="AF283" t="s">
        <v>1135</v>
      </c>
      <c r="AG283" t="s">
        <v>1136</v>
      </c>
      <c r="AI283" t="s">
        <v>759</v>
      </c>
      <c r="AJ283" t="s">
        <v>692</v>
      </c>
      <c r="AK283" t="s">
        <v>1144</v>
      </c>
    </row>
    <row r="284" spans="20:37">
      <c r="T284" t="s">
        <v>694</v>
      </c>
      <c r="U284" t="s">
        <v>1066</v>
      </c>
      <c r="V284" t="s">
        <v>704</v>
      </c>
      <c r="W284" t="s">
        <v>708</v>
      </c>
      <c r="X284" t="s">
        <v>712</v>
      </c>
      <c r="Y284" t="s">
        <v>718</v>
      </c>
      <c r="Z284" t="s">
        <v>720</v>
      </c>
      <c r="AA284" s="78" t="s">
        <v>1124</v>
      </c>
      <c r="AB284" t="s">
        <v>501</v>
      </c>
      <c r="AC284" s="78" t="s">
        <v>734</v>
      </c>
      <c r="AD284" t="s">
        <v>1127</v>
      </c>
      <c r="AE284" s="78" t="s">
        <v>1130</v>
      </c>
      <c r="AF284" t="s">
        <v>747</v>
      </c>
      <c r="AG284" s="78" t="s">
        <v>502</v>
      </c>
      <c r="AH284" s="83" t="s">
        <v>108</v>
      </c>
      <c r="AI284" t="s">
        <v>760</v>
      </c>
      <c r="AJ284" t="s">
        <v>1141</v>
      </c>
      <c r="AK284" t="s">
        <v>243</v>
      </c>
    </row>
    <row r="285" spans="20:37">
      <c r="T285" t="s">
        <v>693</v>
      </c>
      <c r="U285" t="s">
        <v>1206</v>
      </c>
      <c r="V285" t="s">
        <v>705</v>
      </c>
      <c r="W285" t="s">
        <v>1117</v>
      </c>
      <c r="X285" t="s">
        <v>713</v>
      </c>
      <c r="Y285" s="81" t="s">
        <v>243</v>
      </c>
      <c r="Z285" t="s">
        <v>721</v>
      </c>
      <c r="AA285" t="s">
        <v>724</v>
      </c>
      <c r="AB285" t="s">
        <v>728</v>
      </c>
      <c r="AC285" t="s">
        <v>732</v>
      </c>
      <c r="AD285" t="s">
        <v>735</v>
      </c>
      <c r="AE285" t="s">
        <v>1131</v>
      </c>
      <c r="AG285" t="s">
        <v>751</v>
      </c>
      <c r="AH285" s="137" t="s">
        <v>1197</v>
      </c>
      <c r="AI285" t="s">
        <v>761</v>
      </c>
      <c r="AJ285" s="140" t="s">
        <v>108</v>
      </c>
      <c r="AK285" s="140" t="s">
        <v>108</v>
      </c>
    </row>
    <row r="286" spans="20:37">
      <c r="T286" t="s">
        <v>1114</v>
      </c>
      <c r="V286" t="s">
        <v>692</v>
      </c>
      <c r="W286" s="144" t="s">
        <v>709</v>
      </c>
      <c r="X286" t="s">
        <v>1119</v>
      </c>
      <c r="Y286" s="138" t="s">
        <v>108</v>
      </c>
      <c r="Z286" s="78" t="s">
        <v>212</v>
      </c>
      <c r="AA286" s="78"/>
      <c r="AB286" t="s">
        <v>729</v>
      </c>
      <c r="AC286" t="s">
        <v>733</v>
      </c>
      <c r="AD286" t="s">
        <v>736</v>
      </c>
      <c r="AE286" t="s">
        <v>1132</v>
      </c>
      <c r="AG286" t="s">
        <v>1137</v>
      </c>
      <c r="AH286" s="137" t="s">
        <v>1198</v>
      </c>
      <c r="AI286" t="s">
        <v>762</v>
      </c>
      <c r="AJ286" s="137" t="s">
        <v>1163</v>
      </c>
      <c r="AK286" s="81" t="s">
        <v>1167</v>
      </c>
    </row>
    <row r="287" spans="20:37">
      <c r="T287" s="83" t="s">
        <v>108</v>
      </c>
      <c r="U287" s="83" t="s">
        <v>108</v>
      </c>
      <c r="V287" s="83" t="s">
        <v>108</v>
      </c>
      <c r="W287" s="136" t="s">
        <v>108</v>
      </c>
      <c r="X287" s="136" t="s">
        <v>108</v>
      </c>
      <c r="Y287" t="s">
        <v>873</v>
      </c>
      <c r="Z287" s="83" t="s">
        <v>108</v>
      </c>
      <c r="AA287" s="140" t="s">
        <v>108</v>
      </c>
      <c r="AB287" s="140" t="s">
        <v>108</v>
      </c>
      <c r="AC287" s="140" t="s">
        <v>108</v>
      </c>
      <c r="AD287" s="140" t="s">
        <v>108</v>
      </c>
      <c r="AE287" s="140" t="s">
        <v>108</v>
      </c>
      <c r="AF287" s="140" t="s">
        <v>108</v>
      </c>
      <c r="AG287" s="140" t="s">
        <v>108</v>
      </c>
      <c r="AH287" s="137" t="s">
        <v>1160</v>
      </c>
      <c r="AI287" s="140" t="s">
        <v>108</v>
      </c>
      <c r="AJ287" s="137" t="s">
        <v>1228</v>
      </c>
      <c r="AK287" s="81" t="s">
        <v>1168</v>
      </c>
    </row>
    <row r="288" spans="20:37">
      <c r="T288" s="137" t="s">
        <v>1201</v>
      </c>
      <c r="U288" s="137" t="s">
        <v>1202</v>
      </c>
      <c r="V288" s="137" t="s">
        <v>1208</v>
      </c>
      <c r="W288" t="s">
        <v>821</v>
      </c>
      <c r="X288" t="s">
        <v>822</v>
      </c>
      <c r="Y288" s="81" t="s">
        <v>409</v>
      </c>
      <c r="Z288" s="137" t="s">
        <v>1212</v>
      </c>
      <c r="AA288" s="81" t="s">
        <v>1154</v>
      </c>
      <c r="AB288" t="s">
        <v>826</v>
      </c>
      <c r="AC288" s="137" t="s">
        <v>1219</v>
      </c>
      <c r="AD288" t="s">
        <v>828</v>
      </c>
      <c r="AE288" t="s">
        <v>863</v>
      </c>
      <c r="AF288" t="s">
        <v>745</v>
      </c>
      <c r="AG288" t="s">
        <v>831</v>
      </c>
      <c r="AH288" s="136" t="s">
        <v>109</v>
      </c>
      <c r="AI288" s="137" t="s">
        <v>1223</v>
      </c>
      <c r="AK288" s="81" t="s">
        <v>274</v>
      </c>
    </row>
    <row r="289" spans="20:37">
      <c r="T289" s="137" t="s">
        <v>1199</v>
      </c>
      <c r="U289" s="137" t="s">
        <v>1203</v>
      </c>
      <c r="V289" s="137" t="s">
        <v>1144</v>
      </c>
      <c r="W289" t="s">
        <v>838</v>
      </c>
      <c r="X289" t="s">
        <v>856</v>
      </c>
      <c r="Y289" t="s">
        <v>707</v>
      </c>
      <c r="Z289" s="137" t="s">
        <v>710</v>
      </c>
      <c r="AA289" s="81" t="s">
        <v>720</v>
      </c>
      <c r="AB289" t="s">
        <v>876</v>
      </c>
      <c r="AC289" s="137" t="s">
        <v>1220</v>
      </c>
      <c r="AD289" t="s">
        <v>862</v>
      </c>
      <c r="AE289" t="s">
        <v>1159</v>
      </c>
      <c r="AF289" t="s">
        <v>880</v>
      </c>
      <c r="AG289" t="s">
        <v>881</v>
      </c>
      <c r="AH289" t="s">
        <v>918</v>
      </c>
      <c r="AI289" s="137" t="s">
        <v>1224</v>
      </c>
    </row>
    <row r="290" spans="20:37">
      <c r="T290" s="137" t="s">
        <v>1172</v>
      </c>
      <c r="U290" s="137" t="s">
        <v>1204</v>
      </c>
      <c r="W290" t="s">
        <v>871</v>
      </c>
      <c r="X290" t="s">
        <v>872</v>
      </c>
      <c r="Y290" t="s">
        <v>715</v>
      </c>
      <c r="Z290" s="137" t="s">
        <v>28</v>
      </c>
      <c r="AC290" s="137" t="s">
        <v>1221</v>
      </c>
      <c r="AD290" t="s">
        <v>889</v>
      </c>
      <c r="AH290" t="s">
        <v>935</v>
      </c>
      <c r="AI290" s="137" t="s">
        <v>1225</v>
      </c>
    </row>
    <row r="291" spans="20:37">
      <c r="T291" s="137" t="s">
        <v>1200</v>
      </c>
      <c r="U291" s="137"/>
      <c r="X291" t="s">
        <v>1153</v>
      </c>
      <c r="AC291" s="137" t="s">
        <v>1222</v>
      </c>
      <c r="AH291" t="s">
        <v>951</v>
      </c>
      <c r="AI291" s="137" t="s">
        <v>1226</v>
      </c>
      <c r="AJ291" s="83" t="s">
        <v>109</v>
      </c>
      <c r="AK291" s="141" t="s">
        <v>109</v>
      </c>
    </row>
    <row r="292" spans="20:37">
      <c r="AH292" t="s">
        <v>964</v>
      </c>
      <c r="AI292" s="137" t="s">
        <v>1227</v>
      </c>
      <c r="AJ292" t="s">
        <v>1162</v>
      </c>
      <c r="AK292" t="s">
        <v>1193</v>
      </c>
    </row>
    <row r="293" spans="20:37">
      <c r="T293" s="83" t="s">
        <v>109</v>
      </c>
      <c r="U293" s="83" t="s">
        <v>109</v>
      </c>
      <c r="V293" s="83" t="s">
        <v>109</v>
      </c>
      <c r="W293" s="83" t="s">
        <v>109</v>
      </c>
      <c r="X293" s="83" t="s">
        <v>109</v>
      </c>
      <c r="Y293" s="83" t="s">
        <v>109</v>
      </c>
      <c r="Z293" s="83" t="s">
        <v>109</v>
      </c>
      <c r="AA293" s="83" t="s">
        <v>109</v>
      </c>
      <c r="AB293" s="83" t="s">
        <v>109</v>
      </c>
      <c r="AC293" s="83" t="s">
        <v>109</v>
      </c>
      <c r="AD293" s="83" t="s">
        <v>109</v>
      </c>
      <c r="AE293" s="83" t="s">
        <v>109</v>
      </c>
      <c r="AF293" s="83" t="s">
        <v>109</v>
      </c>
      <c r="AG293" s="83" t="s">
        <v>109</v>
      </c>
      <c r="AH293" t="s">
        <v>966</v>
      </c>
      <c r="AI293" s="83" t="s">
        <v>109</v>
      </c>
      <c r="AK293" s="81" t="s">
        <v>1256</v>
      </c>
    </row>
    <row r="294" spans="20:37">
      <c r="T294" s="137" t="s">
        <v>1231</v>
      </c>
      <c r="U294" s="137" t="s">
        <v>1235</v>
      </c>
      <c r="V294" t="s">
        <v>1236</v>
      </c>
      <c r="W294" t="s">
        <v>711</v>
      </c>
      <c r="X294" t="s">
        <v>1240</v>
      </c>
      <c r="Y294" t="s">
        <v>1241</v>
      </c>
      <c r="Z294" t="s">
        <v>1183</v>
      </c>
      <c r="AA294" t="s">
        <v>1243</v>
      </c>
      <c r="AB294" t="s">
        <v>1188</v>
      </c>
      <c r="AC294" s="137" t="s">
        <v>1245</v>
      </c>
      <c r="AD294" t="s">
        <v>1248</v>
      </c>
      <c r="AE294" t="s">
        <v>1251</v>
      </c>
      <c r="AF294" t="s">
        <v>1253</v>
      </c>
      <c r="AG294" t="s">
        <v>1254</v>
      </c>
      <c r="AH294" s="136" t="s">
        <v>110</v>
      </c>
      <c r="AI294" s="137" t="s">
        <v>1255</v>
      </c>
      <c r="AK294" t="s">
        <v>1194</v>
      </c>
    </row>
    <row r="295" spans="20:37">
      <c r="T295" s="137" t="s">
        <v>1232</v>
      </c>
      <c r="U295" s="143" t="s">
        <v>1173</v>
      </c>
      <c r="V295" t="s">
        <v>1237</v>
      </c>
      <c r="W295" t="s">
        <v>1239</v>
      </c>
      <c r="Z295" t="s">
        <v>1239</v>
      </c>
      <c r="AA295" t="s">
        <v>1244</v>
      </c>
      <c r="AB295" t="s">
        <v>1187</v>
      </c>
      <c r="AC295" s="137" t="s">
        <v>1246</v>
      </c>
      <c r="AD295" t="s">
        <v>1249</v>
      </c>
      <c r="AE295" t="s">
        <v>1252</v>
      </c>
      <c r="AH295" s="137" t="s">
        <v>1196</v>
      </c>
    </row>
    <row r="296" spans="20:37">
      <c r="T296" s="137" t="s">
        <v>1233</v>
      </c>
      <c r="V296" t="s">
        <v>1238</v>
      </c>
      <c r="Z296" t="s">
        <v>1242</v>
      </c>
      <c r="AC296" s="137" t="s">
        <v>1247</v>
      </c>
      <c r="AD296" t="s">
        <v>1250</v>
      </c>
    </row>
    <row r="297" spans="20:37">
      <c r="T297" s="137" t="s">
        <v>1234</v>
      </c>
    </row>
    <row r="298" spans="20:37" ht="23.25">
      <c r="AH298" s="42" t="s">
        <v>981</v>
      </c>
      <c r="AK298" s="42" t="s">
        <v>991</v>
      </c>
    </row>
    <row r="299" spans="20:37" ht="23.25">
      <c r="AH299" s="98" t="s">
        <v>11</v>
      </c>
      <c r="AJ299" s="42" t="s">
        <v>983</v>
      </c>
      <c r="AK299" s="98" t="s">
        <v>11</v>
      </c>
    </row>
    <row r="300" spans="20:37">
      <c r="AH300" t="s">
        <v>647</v>
      </c>
      <c r="AJ300" s="98" t="s">
        <v>11</v>
      </c>
      <c r="AK300" t="s">
        <v>182</v>
      </c>
    </row>
    <row r="301" spans="20:37" ht="23.25">
      <c r="T301" s="42" t="s">
        <v>967</v>
      </c>
      <c r="U301" s="42" t="s">
        <v>968</v>
      </c>
      <c r="V301" s="42" t="s">
        <v>969</v>
      </c>
      <c r="W301" s="42" t="s">
        <v>970</v>
      </c>
      <c r="X301" s="42" t="s">
        <v>971</v>
      </c>
      <c r="Y301" s="42" t="s">
        <v>972</v>
      </c>
      <c r="Z301" s="42" t="s">
        <v>973</v>
      </c>
      <c r="AA301" s="42" t="s">
        <v>974</v>
      </c>
      <c r="AB301" s="42" t="s">
        <v>975</v>
      </c>
      <c r="AC301" s="42" t="s">
        <v>976</v>
      </c>
      <c r="AD301" s="42" t="s">
        <v>977</v>
      </c>
      <c r="AE301" s="42" t="s">
        <v>978</v>
      </c>
      <c r="AF301" s="42" t="s">
        <v>979</v>
      </c>
      <c r="AG301" s="42" t="s">
        <v>980</v>
      </c>
      <c r="AH301" t="s">
        <v>648</v>
      </c>
      <c r="AI301" s="42" t="s">
        <v>982</v>
      </c>
      <c r="AJ301" t="s">
        <v>647</v>
      </c>
      <c r="AK301" t="s">
        <v>185</v>
      </c>
    </row>
    <row r="302" spans="20:37">
      <c r="T302" s="98" t="s">
        <v>451</v>
      </c>
      <c r="U302" s="98" t="s">
        <v>11</v>
      </c>
      <c r="V302" s="98" t="s">
        <v>11</v>
      </c>
      <c r="W302" s="98" t="s">
        <v>11</v>
      </c>
      <c r="X302" s="98" t="s">
        <v>11</v>
      </c>
      <c r="Y302" s="98" t="s">
        <v>11</v>
      </c>
      <c r="Z302" s="98" t="s">
        <v>11</v>
      </c>
      <c r="AA302" s="98" t="s">
        <v>11</v>
      </c>
      <c r="AB302" s="98" t="s">
        <v>11</v>
      </c>
      <c r="AC302" s="98" t="s">
        <v>11</v>
      </c>
      <c r="AD302" s="98" t="s">
        <v>11</v>
      </c>
      <c r="AE302" s="98" t="s">
        <v>11</v>
      </c>
      <c r="AF302" s="98" t="s">
        <v>11</v>
      </c>
      <c r="AG302" s="98" t="s">
        <v>11</v>
      </c>
      <c r="AH302" t="s">
        <v>228</v>
      </c>
      <c r="AI302" s="98" t="s">
        <v>11</v>
      </c>
      <c r="AJ302" t="s">
        <v>648</v>
      </c>
      <c r="AK302" t="s">
        <v>201</v>
      </c>
    </row>
    <row r="303" spans="20:37">
      <c r="T303" t="s">
        <v>182</v>
      </c>
      <c r="U303" t="s">
        <v>647</v>
      </c>
      <c r="V303" t="s">
        <v>182</v>
      </c>
      <c r="W303" t="s">
        <v>182</v>
      </c>
      <c r="X303" t="s">
        <v>182</v>
      </c>
      <c r="Y303" t="s">
        <v>182</v>
      </c>
      <c r="Z303" t="s">
        <v>182</v>
      </c>
      <c r="AA303" t="s">
        <v>182</v>
      </c>
      <c r="AB303" t="s">
        <v>647</v>
      </c>
      <c r="AC303" t="s">
        <v>647</v>
      </c>
      <c r="AD303" t="s">
        <v>647</v>
      </c>
      <c r="AE303" t="s">
        <v>647</v>
      </c>
      <c r="AF303" t="s">
        <v>647</v>
      </c>
      <c r="AG303" t="s">
        <v>647</v>
      </c>
      <c r="AH303" t="s">
        <v>227</v>
      </c>
      <c r="AI303" t="s">
        <v>647</v>
      </c>
      <c r="AJ303" t="s">
        <v>235</v>
      </c>
      <c r="AK303" t="s">
        <v>202</v>
      </c>
    </row>
    <row r="304" spans="20:37">
      <c r="T304" t="s">
        <v>187</v>
      </c>
      <c r="U304" t="s">
        <v>648</v>
      </c>
      <c r="V304" t="s">
        <v>185</v>
      </c>
      <c r="W304" t="s">
        <v>185</v>
      </c>
      <c r="X304" t="s">
        <v>185</v>
      </c>
      <c r="Y304" t="s">
        <v>649</v>
      </c>
      <c r="Z304" t="s">
        <v>185</v>
      </c>
      <c r="AA304" t="s">
        <v>185</v>
      </c>
      <c r="AB304" t="s">
        <v>648</v>
      </c>
      <c r="AC304" t="s">
        <v>648</v>
      </c>
      <c r="AD304" t="s">
        <v>648</v>
      </c>
      <c r="AE304" t="s">
        <v>648</v>
      </c>
      <c r="AF304" t="s">
        <v>648</v>
      </c>
      <c r="AG304" t="s">
        <v>648</v>
      </c>
      <c r="AH304" t="s">
        <v>226</v>
      </c>
      <c r="AI304" t="s">
        <v>648</v>
      </c>
      <c r="AJ304" t="s">
        <v>236</v>
      </c>
      <c r="AK304" t="s">
        <v>217</v>
      </c>
    </row>
    <row r="305" spans="20:37">
      <c r="T305" t="s">
        <v>178</v>
      </c>
      <c r="U305" t="s">
        <v>185</v>
      </c>
      <c r="V305" t="s">
        <v>209</v>
      </c>
      <c r="W305" t="s">
        <v>211</v>
      </c>
      <c r="X305" t="s">
        <v>903</v>
      </c>
      <c r="Y305" t="s">
        <v>211</v>
      </c>
      <c r="Z305" t="s">
        <v>216</v>
      </c>
      <c r="AA305" t="s">
        <v>217</v>
      </c>
      <c r="AB305" t="s">
        <v>185</v>
      </c>
      <c r="AC305" t="s">
        <v>185</v>
      </c>
      <c r="AD305" t="s">
        <v>185</v>
      </c>
      <c r="AE305" t="s">
        <v>185</v>
      </c>
      <c r="AF305" t="s">
        <v>185</v>
      </c>
      <c r="AG305" t="s">
        <v>185</v>
      </c>
      <c r="AH305" t="s">
        <v>655</v>
      </c>
      <c r="AI305" t="s">
        <v>231</v>
      </c>
      <c r="AJ305" t="s">
        <v>237</v>
      </c>
      <c r="AK305" t="s">
        <v>208</v>
      </c>
    </row>
    <row r="306" spans="20:37">
      <c r="T306" t="s">
        <v>179</v>
      </c>
      <c r="U306" t="s">
        <v>201</v>
      </c>
      <c r="V306" t="s">
        <v>208</v>
      </c>
      <c r="W306" t="s">
        <v>208</v>
      </c>
      <c r="X306" t="s">
        <v>208</v>
      </c>
      <c r="Y306" t="s">
        <v>208</v>
      </c>
      <c r="Z306" t="s">
        <v>24</v>
      </c>
      <c r="AA306" t="s">
        <v>24</v>
      </c>
      <c r="AB306" t="s">
        <v>200</v>
      </c>
      <c r="AC306" t="s">
        <v>219</v>
      </c>
      <c r="AD306" t="s">
        <v>178</v>
      </c>
      <c r="AE306" t="s">
        <v>211</v>
      </c>
      <c r="AF306" t="s">
        <v>219</v>
      </c>
      <c r="AG306" t="s">
        <v>224</v>
      </c>
      <c r="AI306" t="s">
        <v>650</v>
      </c>
      <c r="AJ306" s="10" t="s">
        <v>990</v>
      </c>
    </row>
    <row r="307" spans="20:37">
      <c r="U307" t="s">
        <v>202</v>
      </c>
      <c r="V307" t="s">
        <v>210</v>
      </c>
      <c r="W307" t="s">
        <v>212</v>
      </c>
      <c r="X307" t="s">
        <v>212</v>
      </c>
      <c r="Y307" t="s">
        <v>214</v>
      </c>
      <c r="Z307" t="s">
        <v>214</v>
      </c>
      <c r="AA307" t="s">
        <v>214</v>
      </c>
      <c r="AB307" t="s">
        <v>651</v>
      </c>
      <c r="AC307" t="s">
        <v>220</v>
      </c>
      <c r="AD307" t="s">
        <v>652</v>
      </c>
      <c r="AE307" t="s">
        <v>653</v>
      </c>
      <c r="AF307" t="s">
        <v>223</v>
      </c>
      <c r="AG307" t="s">
        <v>461</v>
      </c>
      <c r="AI307" t="s">
        <v>233</v>
      </c>
    </row>
    <row r="308" spans="20:37">
      <c r="U308" t="s">
        <v>200</v>
      </c>
      <c r="W308" t="s">
        <v>213</v>
      </c>
      <c r="Y308" t="s">
        <v>215</v>
      </c>
      <c r="AB308" t="s">
        <v>218</v>
      </c>
      <c r="AC308" t="s">
        <v>182</v>
      </c>
      <c r="AD308" t="s">
        <v>207</v>
      </c>
      <c r="AE308" t="s">
        <v>219</v>
      </c>
      <c r="AF308" t="s">
        <v>654</v>
      </c>
      <c r="AG308" t="s">
        <v>205</v>
      </c>
      <c r="AH308" s="98" t="s">
        <v>19</v>
      </c>
      <c r="AI308" t="s">
        <v>234</v>
      </c>
      <c r="AK308" s="98" t="s">
        <v>19</v>
      </c>
    </row>
    <row r="309" spans="20:37">
      <c r="Y309" t="s">
        <v>219</v>
      </c>
      <c r="AB309" t="s">
        <v>207</v>
      </c>
      <c r="AF309" t="s">
        <v>178</v>
      </c>
      <c r="AH309" s="11" t="s">
        <v>182</v>
      </c>
      <c r="AJ309" s="98" t="s">
        <v>19</v>
      </c>
      <c r="AK309" s="11" t="s">
        <v>183</v>
      </c>
    </row>
    <row r="310" spans="20:37">
      <c r="AH310" s="11" t="s">
        <v>237</v>
      </c>
      <c r="AJ310" s="11" t="s">
        <v>182</v>
      </c>
      <c r="AK310" s="11" t="s">
        <v>184</v>
      </c>
    </row>
    <row r="311" spans="20:37">
      <c r="T311" s="98" t="s">
        <v>452</v>
      </c>
      <c r="U311" s="98" t="s">
        <v>19</v>
      </c>
      <c r="V311" s="98" t="s">
        <v>19</v>
      </c>
      <c r="W311" s="98" t="s">
        <v>19</v>
      </c>
      <c r="X311" s="98" t="s">
        <v>19</v>
      </c>
      <c r="Y311" s="98" t="s">
        <v>19</v>
      </c>
      <c r="Z311" s="98" t="s">
        <v>19</v>
      </c>
      <c r="AA311" s="98" t="s">
        <v>19</v>
      </c>
      <c r="AB311" s="98" t="s">
        <v>19</v>
      </c>
      <c r="AC311" s="98" t="s">
        <v>19</v>
      </c>
      <c r="AD311" s="98" t="s">
        <v>19</v>
      </c>
      <c r="AE311" s="98" t="s">
        <v>19</v>
      </c>
      <c r="AF311" s="98" t="s">
        <v>19</v>
      </c>
      <c r="AG311" s="98" t="s">
        <v>19</v>
      </c>
      <c r="AH311" s="11" t="s">
        <v>275</v>
      </c>
      <c r="AI311" s="98" t="s">
        <v>19</v>
      </c>
      <c r="AJ311" s="11" t="s">
        <v>185</v>
      </c>
      <c r="AK311" s="11" t="s">
        <v>454</v>
      </c>
    </row>
    <row r="312" spans="20:37">
      <c r="T312" s="11" t="s">
        <v>183</v>
      </c>
      <c r="U312" s="11" t="s">
        <v>182</v>
      </c>
      <c r="V312" s="11" t="s">
        <v>183</v>
      </c>
      <c r="W312" s="11" t="s">
        <v>774</v>
      </c>
      <c r="X312" s="11" t="s">
        <v>239</v>
      </c>
      <c r="Y312" s="11" t="s">
        <v>183</v>
      </c>
      <c r="Z312" s="11" t="s">
        <v>183</v>
      </c>
      <c r="AA312" s="11" t="s">
        <v>183</v>
      </c>
      <c r="AB312" s="11" t="s">
        <v>182</v>
      </c>
      <c r="AC312" s="11" t="s">
        <v>200</v>
      </c>
      <c r="AD312" s="11" t="s">
        <v>182</v>
      </c>
      <c r="AE312" s="11" t="s">
        <v>182</v>
      </c>
      <c r="AF312" s="11" t="s">
        <v>182</v>
      </c>
      <c r="AG312" s="11" t="s">
        <v>182</v>
      </c>
      <c r="AH312" s="11" t="s">
        <v>276</v>
      </c>
      <c r="AI312" s="11" t="s">
        <v>182</v>
      </c>
      <c r="AJ312" s="11" t="s">
        <v>186</v>
      </c>
      <c r="AK312" s="11" t="s">
        <v>313</v>
      </c>
    </row>
    <row r="313" spans="20:37">
      <c r="T313" s="11" t="s">
        <v>184</v>
      </c>
      <c r="U313" s="11" t="s">
        <v>454</v>
      </c>
      <c r="V313" s="11" t="s">
        <v>184</v>
      </c>
      <c r="W313" s="11" t="s">
        <v>184</v>
      </c>
      <c r="X313" s="11" t="s">
        <v>184</v>
      </c>
      <c r="Y313" s="11" t="s">
        <v>184</v>
      </c>
      <c r="Z313" s="11" t="s">
        <v>184</v>
      </c>
      <c r="AA313" s="11" t="s">
        <v>184</v>
      </c>
      <c r="AB313" s="11" t="s">
        <v>245</v>
      </c>
      <c r="AC313" s="11" t="s">
        <v>245</v>
      </c>
      <c r="AD313" s="11" t="s">
        <v>245</v>
      </c>
      <c r="AE313" s="11" t="s">
        <v>454</v>
      </c>
      <c r="AF313" s="11" t="s">
        <v>308</v>
      </c>
      <c r="AG313" s="11" t="s">
        <v>454</v>
      </c>
      <c r="AH313" s="11" t="s">
        <v>277</v>
      </c>
      <c r="AI313" s="11" t="s">
        <v>279</v>
      </c>
      <c r="AJ313" s="11" t="s">
        <v>282</v>
      </c>
      <c r="AK313" s="11" t="s">
        <v>241</v>
      </c>
    </row>
    <row r="314" spans="20:37">
      <c r="T314" s="11" t="s">
        <v>185</v>
      </c>
      <c r="U314" s="11" t="s">
        <v>204</v>
      </c>
      <c r="V314" s="11" t="s">
        <v>245</v>
      </c>
      <c r="W314" s="11" t="s">
        <v>245</v>
      </c>
      <c r="X314" s="11" t="s">
        <v>245</v>
      </c>
      <c r="Y314" s="11" t="s">
        <v>185</v>
      </c>
      <c r="Z314" s="11" t="s">
        <v>245</v>
      </c>
      <c r="AA314" s="11" t="s">
        <v>245</v>
      </c>
      <c r="AB314" s="80" t="s">
        <v>255</v>
      </c>
      <c r="AC314" s="11" t="s">
        <v>258</v>
      </c>
      <c r="AD314" s="11" t="s">
        <v>186</v>
      </c>
      <c r="AE314" s="11" t="s">
        <v>208</v>
      </c>
      <c r="AF314" s="11" t="s">
        <v>24</v>
      </c>
      <c r="AG314" s="11" t="s">
        <v>272</v>
      </c>
      <c r="AH314" s="11" t="s">
        <v>234</v>
      </c>
      <c r="AI314" s="80" t="s">
        <v>187</v>
      </c>
      <c r="AJ314" s="11" t="s">
        <v>283</v>
      </c>
      <c r="AK314" s="11" t="s">
        <v>224</v>
      </c>
    </row>
    <row r="315" spans="20:37">
      <c r="T315" s="11" t="s">
        <v>186</v>
      </c>
      <c r="U315" s="11" t="s">
        <v>205</v>
      </c>
      <c r="V315" s="11" t="s">
        <v>241</v>
      </c>
      <c r="W315" s="11" t="s">
        <v>246</v>
      </c>
      <c r="X315" s="11" t="s">
        <v>299</v>
      </c>
      <c r="Y315" s="11" t="s">
        <v>246</v>
      </c>
      <c r="Z315" s="11" t="s">
        <v>449</v>
      </c>
      <c r="AA315" s="11" t="s">
        <v>253</v>
      </c>
      <c r="AB315" s="11" t="s">
        <v>186</v>
      </c>
      <c r="AC315" s="11" t="s">
        <v>208</v>
      </c>
      <c r="AD315" s="11" t="s">
        <v>219</v>
      </c>
      <c r="AE315" s="11" t="s">
        <v>200</v>
      </c>
      <c r="AF315" s="11" t="s">
        <v>447</v>
      </c>
      <c r="AG315" s="11" t="s">
        <v>273</v>
      </c>
      <c r="AI315" s="11" t="s">
        <v>462</v>
      </c>
      <c r="AK315" s="11" t="s">
        <v>207</v>
      </c>
    </row>
    <row r="316" spans="20:37">
      <c r="T316" s="81" t="s">
        <v>354</v>
      </c>
      <c r="U316" s="81" t="s">
        <v>207</v>
      </c>
      <c r="V316" s="11" t="s">
        <v>242</v>
      </c>
      <c r="W316" s="11" t="s">
        <v>247</v>
      </c>
      <c r="X316" s="11" t="s">
        <v>246</v>
      </c>
      <c r="Y316" s="11" t="s">
        <v>448</v>
      </c>
      <c r="Z316" s="11" t="s">
        <v>217</v>
      </c>
      <c r="AA316" s="11" t="s">
        <v>254</v>
      </c>
      <c r="AB316" s="11" t="s">
        <v>256</v>
      </c>
      <c r="AC316" s="11" t="s">
        <v>243</v>
      </c>
      <c r="AD316" s="11" t="s">
        <v>205</v>
      </c>
      <c r="AE316" s="11" t="s">
        <v>775</v>
      </c>
      <c r="AF316" s="80" t="s">
        <v>660</v>
      </c>
      <c r="AG316" s="11" t="s">
        <v>274</v>
      </c>
      <c r="AH316" s="98" t="s">
        <v>104</v>
      </c>
      <c r="AI316" s="11" t="s">
        <v>281</v>
      </c>
      <c r="AK316" s="98" t="s">
        <v>104</v>
      </c>
    </row>
    <row r="317" spans="20:37">
      <c r="T317" s="11" t="s">
        <v>188</v>
      </c>
      <c r="V317" s="11" t="s">
        <v>243</v>
      </c>
      <c r="W317" s="11" t="s">
        <v>217</v>
      </c>
      <c r="X317" s="11" t="s">
        <v>243</v>
      </c>
      <c r="Y317" s="11" t="s">
        <v>251</v>
      </c>
      <c r="Z317" s="11" t="s">
        <v>243</v>
      </c>
      <c r="AA317" s="11" t="s">
        <v>212</v>
      </c>
      <c r="AB317" s="11" t="s">
        <v>257</v>
      </c>
      <c r="AC317" s="11" t="s">
        <v>207</v>
      </c>
      <c r="AE317" s="11" t="s">
        <v>207</v>
      </c>
      <c r="AF317" s="11" t="s">
        <v>207</v>
      </c>
      <c r="AH317" s="11" t="s">
        <v>316</v>
      </c>
      <c r="AJ317" s="98" t="s">
        <v>104</v>
      </c>
      <c r="AK317" s="11" t="s">
        <v>272</v>
      </c>
    </row>
    <row r="318" spans="20:37" ht="15.75">
      <c r="X318" s="11" t="s">
        <v>249</v>
      </c>
      <c r="AH318" s="11" t="s">
        <v>320</v>
      </c>
      <c r="AJ318" s="112" t="s">
        <v>995</v>
      </c>
      <c r="AK318" s="11" t="s">
        <v>1014</v>
      </c>
    </row>
    <row r="319" spans="20:37" ht="15.75">
      <c r="T319" s="98" t="s">
        <v>104</v>
      </c>
      <c r="U319" s="98" t="s">
        <v>104</v>
      </c>
      <c r="V319" s="98" t="s">
        <v>104</v>
      </c>
      <c r="W319" s="98" t="s">
        <v>104</v>
      </c>
      <c r="X319" s="98" t="s">
        <v>104</v>
      </c>
      <c r="Y319" s="98" t="s">
        <v>104</v>
      </c>
      <c r="Z319" s="98" t="s">
        <v>104</v>
      </c>
      <c r="AA319" s="98" t="s">
        <v>104</v>
      </c>
      <c r="AB319" s="98" t="s">
        <v>104</v>
      </c>
      <c r="AC319" s="98" t="s">
        <v>104</v>
      </c>
      <c r="AD319" s="98" t="s">
        <v>104</v>
      </c>
      <c r="AE319" s="98" t="s">
        <v>104</v>
      </c>
      <c r="AF319" s="98" t="s">
        <v>104</v>
      </c>
      <c r="AG319" s="98" t="s">
        <v>104</v>
      </c>
      <c r="AH319" s="11"/>
      <c r="AI319" s="98" t="s">
        <v>104</v>
      </c>
      <c r="AJ319" s="112" t="s">
        <v>313</v>
      </c>
      <c r="AK319" s="11" t="s">
        <v>1015</v>
      </c>
    </row>
    <row r="320" spans="20:37" ht="15.75">
      <c r="T320" t="s">
        <v>609</v>
      </c>
      <c r="U320" s="112" t="s">
        <v>127</v>
      </c>
      <c r="V320" s="114" t="s">
        <v>359</v>
      </c>
      <c r="W320" s="115" t="s">
        <v>612</v>
      </c>
      <c r="X320" s="117" t="s">
        <v>1002</v>
      </c>
      <c r="Y320" s="113" t="s">
        <v>997</v>
      </c>
      <c r="Z320" s="11" t="s">
        <v>299</v>
      </c>
      <c r="AA320" s="116" t="s">
        <v>1001</v>
      </c>
      <c r="AB320" s="118" t="s">
        <v>355</v>
      </c>
      <c r="AC320" s="117" t="s">
        <v>315</v>
      </c>
      <c r="AD320" s="43" t="s">
        <v>344</v>
      </c>
      <c r="AE320" s="43" t="s">
        <v>645</v>
      </c>
      <c r="AF320" s="43" t="s">
        <v>601</v>
      </c>
      <c r="AG320" s="119" t="s">
        <v>357</v>
      </c>
      <c r="AH320" s="11"/>
      <c r="AI320" s="43" t="s">
        <v>286</v>
      </c>
      <c r="AJ320" s="11" t="s">
        <v>996</v>
      </c>
      <c r="AK320" s="11" t="s">
        <v>350</v>
      </c>
    </row>
    <row r="321" spans="20:37" ht="15.75">
      <c r="T321" s="112" t="s">
        <v>994</v>
      </c>
      <c r="U321" s="112" t="s">
        <v>349</v>
      </c>
      <c r="V321" s="114" t="s">
        <v>341</v>
      </c>
      <c r="W321" s="115" t="s">
        <v>999</v>
      </c>
      <c r="X321" s="117" t="s">
        <v>350</v>
      </c>
      <c r="Y321" s="113" t="s">
        <v>296</v>
      </c>
      <c r="Z321" s="11" t="s">
        <v>1016</v>
      </c>
      <c r="AC321" s="117" t="s">
        <v>1004</v>
      </c>
      <c r="AD321" s="43" t="s">
        <v>361</v>
      </c>
      <c r="AE321" s="43" t="s">
        <v>356</v>
      </c>
      <c r="AF321" s="43" t="s">
        <v>306</v>
      </c>
      <c r="AG321" s="119" t="s">
        <v>363</v>
      </c>
      <c r="AH321" s="11"/>
      <c r="AI321" s="43" t="s">
        <v>322</v>
      </c>
      <c r="AJ321" s="11"/>
    </row>
    <row r="322" spans="20:37" ht="15.75">
      <c r="U322" s="112" t="s">
        <v>246</v>
      </c>
      <c r="V322" s="114" t="s">
        <v>350</v>
      </c>
      <c r="W322" s="115" t="s">
        <v>1000</v>
      </c>
      <c r="Y322" s="113" t="s">
        <v>998</v>
      </c>
      <c r="Z322" s="11" t="s">
        <v>247</v>
      </c>
      <c r="AC322" s="117" t="s">
        <v>313</v>
      </c>
      <c r="AD322" s="43" t="s">
        <v>622</v>
      </c>
      <c r="AE322" s="43" t="s">
        <v>698</v>
      </c>
      <c r="AF322" s="43" t="s">
        <v>208</v>
      </c>
      <c r="AG322" s="119" t="s">
        <v>607</v>
      </c>
      <c r="AH322" s="11"/>
      <c r="AI322" s="43" t="s">
        <v>288</v>
      </c>
      <c r="AJ322" s="11"/>
      <c r="AK322" s="98" t="s">
        <v>105</v>
      </c>
    </row>
    <row r="323" spans="20:37">
      <c r="W323" s="115" t="s">
        <v>364</v>
      </c>
      <c r="AD323" s="43" t="s">
        <v>1003</v>
      </c>
      <c r="AE323" s="11"/>
      <c r="AF323" s="117" t="s">
        <v>1005</v>
      </c>
      <c r="AG323" s="11" t="s">
        <v>1006</v>
      </c>
      <c r="AK323" s="11"/>
    </row>
    <row r="324" spans="20:37">
      <c r="AD324" s="11"/>
      <c r="AE324" s="11"/>
      <c r="AF324" s="113" t="s">
        <v>1006</v>
      </c>
      <c r="AG324" s="11"/>
      <c r="AH324" s="98" t="s">
        <v>105</v>
      </c>
      <c r="AJ324" s="98" t="s">
        <v>105</v>
      </c>
      <c r="AK324" s="11"/>
    </row>
    <row r="325" spans="20:37">
      <c r="AE325" s="11"/>
      <c r="AH325" s="11"/>
      <c r="AJ325" s="11"/>
      <c r="AK325" s="11"/>
    </row>
    <row r="326" spans="20:37">
      <c r="AH326" s="11"/>
      <c r="AJ326" s="11"/>
      <c r="AK326" s="11"/>
    </row>
    <row r="327" spans="20:37">
      <c r="T327" s="98" t="s">
        <v>105</v>
      </c>
      <c r="U327" s="98" t="s">
        <v>105</v>
      </c>
      <c r="V327" s="98" t="s">
        <v>105</v>
      </c>
      <c r="W327" s="98" t="s">
        <v>105</v>
      </c>
      <c r="X327" s="98" t="s">
        <v>105</v>
      </c>
      <c r="Y327" s="98" t="s">
        <v>105</v>
      </c>
      <c r="Z327" s="98" t="s">
        <v>105</v>
      </c>
      <c r="AA327" s="98" t="s">
        <v>105</v>
      </c>
      <c r="AB327" s="98" t="s">
        <v>105</v>
      </c>
      <c r="AC327" s="98" t="s">
        <v>105</v>
      </c>
      <c r="AD327" s="98" t="s">
        <v>105</v>
      </c>
      <c r="AE327" s="98" t="s">
        <v>105</v>
      </c>
      <c r="AF327" s="98" t="s">
        <v>105</v>
      </c>
      <c r="AG327" s="98" t="s">
        <v>105</v>
      </c>
      <c r="AH327" s="11"/>
      <c r="AI327" s="98" t="s">
        <v>105</v>
      </c>
      <c r="AJ327" s="11"/>
      <c r="AK327" s="11"/>
    </row>
    <row r="328" spans="20:37">
      <c r="T328" s="11" t="s">
        <v>385</v>
      </c>
      <c r="U328" t="s">
        <v>354</v>
      </c>
      <c r="V328" t="s">
        <v>386</v>
      </c>
      <c r="W328" t="s">
        <v>407</v>
      </c>
      <c r="X328" t="s">
        <v>682</v>
      </c>
      <c r="Y328" s="113" t="s">
        <v>1021</v>
      </c>
      <c r="Z328" t="s">
        <v>248</v>
      </c>
      <c r="AA328" t="s">
        <v>1022</v>
      </c>
      <c r="AB328" t="s">
        <v>773</v>
      </c>
      <c r="AC328" s="117" t="s">
        <v>389</v>
      </c>
      <c r="AD328" t="s">
        <v>390</v>
      </c>
      <c r="AE328" s="11" t="s">
        <v>1023</v>
      </c>
      <c r="AF328" t="s">
        <v>443</v>
      </c>
      <c r="AG328" t="s">
        <v>1024</v>
      </c>
      <c r="AH328" s="11" t="s">
        <v>393</v>
      </c>
      <c r="AI328" t="s">
        <v>394</v>
      </c>
      <c r="AJ328" s="11" t="s">
        <v>395</v>
      </c>
      <c r="AK328" s="11" t="s">
        <v>1025</v>
      </c>
    </row>
    <row r="329" spans="20:37">
      <c r="T329" s="11" t="s">
        <v>1026</v>
      </c>
      <c r="U329" t="s">
        <v>1027</v>
      </c>
      <c r="V329" t="s">
        <v>398</v>
      </c>
      <c r="W329" t="s">
        <v>768</v>
      </c>
      <c r="X329" t="s">
        <v>1028</v>
      </c>
      <c r="Y329" s="113" t="s">
        <v>352</v>
      </c>
      <c r="Z329" t="s">
        <v>1029</v>
      </c>
      <c r="AA329" t="s">
        <v>399</v>
      </c>
      <c r="AB329" t="s">
        <v>388</v>
      </c>
      <c r="AC329" s="117" t="s">
        <v>458</v>
      </c>
      <c r="AD329" t="s">
        <v>313</v>
      </c>
      <c r="AE329" s="11" t="s">
        <v>400</v>
      </c>
      <c r="AF329" t="s">
        <v>401</v>
      </c>
      <c r="AG329" t="s">
        <v>468</v>
      </c>
      <c r="AH329" s="11" t="s">
        <v>1030</v>
      </c>
      <c r="AI329" t="s">
        <v>402</v>
      </c>
      <c r="AJ329" s="11" t="s">
        <v>269</v>
      </c>
      <c r="AK329" s="11" t="s">
        <v>1031</v>
      </c>
    </row>
    <row r="330" spans="20:37">
      <c r="T330" s="11" t="s">
        <v>404</v>
      </c>
      <c r="U330" t="s">
        <v>405</v>
      </c>
      <c r="V330" t="s">
        <v>406</v>
      </c>
      <c r="W330" t="s">
        <v>433</v>
      </c>
      <c r="X330" t="s">
        <v>1020</v>
      </c>
      <c r="Y330" s="113" t="s">
        <v>204</v>
      </c>
      <c r="Z330" t="s">
        <v>1032</v>
      </c>
      <c r="AA330" t="s">
        <v>410</v>
      </c>
      <c r="AB330" t="s">
        <v>435</v>
      </c>
      <c r="AC330" s="117" t="s">
        <v>269</v>
      </c>
      <c r="AD330" t="s">
        <v>413</v>
      </c>
      <c r="AE330" s="11" t="s">
        <v>414</v>
      </c>
      <c r="AF330" t="s">
        <v>415</v>
      </c>
      <c r="AG330" t="s">
        <v>416</v>
      </c>
      <c r="AH330" s="11" t="s">
        <v>658</v>
      </c>
      <c r="AI330" t="s">
        <v>418</v>
      </c>
      <c r="AJ330" s="11" t="s">
        <v>419</v>
      </c>
      <c r="AK330" s="11" t="s">
        <v>1033</v>
      </c>
    </row>
    <row r="331" spans="20:37">
      <c r="T331" s="11" t="s">
        <v>1034</v>
      </c>
      <c r="U331" t="s">
        <v>421</v>
      </c>
      <c r="V331" t="s">
        <v>422</v>
      </c>
      <c r="W331" t="s">
        <v>398</v>
      </c>
      <c r="X331" t="s">
        <v>1035</v>
      </c>
      <c r="Y331" s="113" t="s">
        <v>292</v>
      </c>
      <c r="Z331" t="s">
        <v>1036</v>
      </c>
      <c r="AA331" t="s">
        <v>424</v>
      </c>
      <c r="AB331" t="s">
        <v>425</v>
      </c>
      <c r="AC331" s="117" t="s">
        <v>272</v>
      </c>
      <c r="AD331" t="s">
        <v>426</v>
      </c>
      <c r="AE331" s="11" t="s">
        <v>829</v>
      </c>
      <c r="AF331" t="s">
        <v>1037</v>
      </c>
      <c r="AG331" t="s">
        <v>429</v>
      </c>
      <c r="AH331" s="11" t="s">
        <v>417</v>
      </c>
      <c r="AI331" t="s">
        <v>430</v>
      </c>
      <c r="AJ331" s="11" t="s">
        <v>439</v>
      </c>
      <c r="AK331" s="11" t="s">
        <v>1038</v>
      </c>
    </row>
    <row r="332" spans="20:37">
      <c r="T332" s="11" t="s">
        <v>1039</v>
      </c>
      <c r="U332" t="s">
        <v>1040</v>
      </c>
      <c r="V332" t="s">
        <v>346</v>
      </c>
      <c r="W332" t="s">
        <v>682</v>
      </c>
      <c r="X332" t="s">
        <v>1041</v>
      </c>
      <c r="Y332" s="113" t="s">
        <v>295</v>
      </c>
      <c r="Z332" t="s">
        <v>771</v>
      </c>
      <c r="AA332" t="s">
        <v>434</v>
      </c>
      <c r="AB332" t="s">
        <v>354</v>
      </c>
      <c r="AC332" s="117" t="s">
        <v>412</v>
      </c>
      <c r="AD332" t="s">
        <v>436</v>
      </c>
      <c r="AE332" s="11" t="s">
        <v>1042</v>
      </c>
      <c r="AF332" t="s">
        <v>501</v>
      </c>
      <c r="AG332" t="s">
        <v>313</v>
      </c>
      <c r="AH332" s="11" t="s">
        <v>1043</v>
      </c>
      <c r="AI332" t="s">
        <v>439</v>
      </c>
      <c r="AJ332" s="11" t="s">
        <v>1044</v>
      </c>
      <c r="AK332" s="11" t="s">
        <v>641</v>
      </c>
    </row>
    <row r="333" spans="20:37">
      <c r="T333" s="11" t="s">
        <v>1045</v>
      </c>
      <c r="W333" t="s">
        <v>600</v>
      </c>
      <c r="Y333" s="113" t="s">
        <v>1046</v>
      </c>
      <c r="Z333" t="s">
        <v>466</v>
      </c>
      <c r="AE333" s="11" t="s">
        <v>1047</v>
      </c>
      <c r="AJ333" s="11" t="s">
        <v>441</v>
      </c>
      <c r="AK333" s="11"/>
    </row>
    <row r="334" spans="20:37">
      <c r="T334" s="123" t="s">
        <v>106</v>
      </c>
      <c r="U334" s="123" t="s">
        <v>106</v>
      </c>
      <c r="V334" s="123" t="s">
        <v>106</v>
      </c>
      <c r="W334" s="123" t="s">
        <v>106</v>
      </c>
      <c r="X334" s="123" t="s">
        <v>106</v>
      </c>
      <c r="Y334" s="123" t="s">
        <v>106</v>
      </c>
      <c r="Z334" s="123" t="s">
        <v>106</v>
      </c>
      <c r="AA334" s="123" t="s">
        <v>106</v>
      </c>
      <c r="AB334" s="123" t="s">
        <v>106</v>
      </c>
      <c r="AC334" s="123" t="s">
        <v>106</v>
      </c>
      <c r="AD334" s="123" t="s">
        <v>106</v>
      </c>
      <c r="AE334" s="123" t="s">
        <v>106</v>
      </c>
      <c r="AF334" s="123" t="s">
        <v>106</v>
      </c>
      <c r="AG334" s="123" t="s">
        <v>106</v>
      </c>
      <c r="AH334" s="123" t="s">
        <v>106</v>
      </c>
      <c r="AI334" s="123" t="s">
        <v>106</v>
      </c>
      <c r="AJ334" s="123" t="s">
        <v>106</v>
      </c>
      <c r="AK334" s="123" t="s">
        <v>106</v>
      </c>
    </row>
    <row r="335" spans="20:37">
      <c r="T335" t="s">
        <v>547</v>
      </c>
      <c r="U335" t="s">
        <v>518</v>
      </c>
      <c r="V335" t="s">
        <v>519</v>
      </c>
      <c r="W335" t="s">
        <v>520</v>
      </c>
      <c r="X335" t="s">
        <v>1058</v>
      </c>
      <c r="Y335" t="s">
        <v>1020</v>
      </c>
      <c r="Z335" t="s">
        <v>661</v>
      </c>
      <c r="AA335" t="s">
        <v>1059</v>
      </c>
      <c r="AB335" t="s">
        <v>539</v>
      </c>
      <c r="AC335" t="s">
        <v>525</v>
      </c>
      <c r="AD335" t="s">
        <v>541</v>
      </c>
      <c r="AE335" t="s">
        <v>740</v>
      </c>
      <c r="AF335" t="s">
        <v>543</v>
      </c>
      <c r="AG335" t="s">
        <v>534</v>
      </c>
      <c r="AH335" t="s">
        <v>1110</v>
      </c>
      <c r="AI335" t="s">
        <v>545</v>
      </c>
      <c r="AJ335" t="s">
        <v>546</v>
      </c>
      <c r="AK335" t="s">
        <v>1060</v>
      </c>
    </row>
    <row r="336" spans="20:37">
      <c r="U336" t="s">
        <v>534</v>
      </c>
      <c r="V336" t="s">
        <v>535</v>
      </c>
      <c r="W336" t="s">
        <v>536</v>
      </c>
      <c r="X336" t="s">
        <v>501</v>
      </c>
      <c r="Y336" t="s">
        <v>1063</v>
      </c>
      <c r="Z336" t="s">
        <v>551</v>
      </c>
      <c r="AA336" t="s">
        <v>1061</v>
      </c>
      <c r="AB336" t="s">
        <v>553</v>
      </c>
      <c r="AC336" t="s">
        <v>554</v>
      </c>
      <c r="AD336" t="s">
        <v>555</v>
      </c>
      <c r="AE336" t="s">
        <v>556</v>
      </c>
      <c r="AF336" t="s">
        <v>557</v>
      </c>
      <c r="AG336" t="s">
        <v>558</v>
      </c>
      <c r="AH336" t="s">
        <v>559</v>
      </c>
      <c r="AI336" t="s">
        <v>560</v>
      </c>
      <c r="AJ336" t="s">
        <v>561</v>
      </c>
      <c r="AK336" t="s">
        <v>534</v>
      </c>
    </row>
    <row r="337" spans="20:37">
      <c r="U337" t="s">
        <v>548</v>
      </c>
      <c r="V337" t="s">
        <v>672</v>
      </c>
      <c r="W337" t="s">
        <v>565</v>
      </c>
      <c r="X337" t="s">
        <v>704</v>
      </c>
      <c r="Y337" t="s">
        <v>581</v>
      </c>
      <c r="Z337" t="s">
        <v>567</v>
      </c>
      <c r="AA337" t="s">
        <v>552</v>
      </c>
      <c r="AB337" t="s">
        <v>677</v>
      </c>
      <c r="AC337" t="s">
        <v>569</v>
      </c>
      <c r="AD337" t="s">
        <v>584</v>
      </c>
      <c r="AE337" t="s">
        <v>1064</v>
      </c>
      <c r="AF337" t="s">
        <v>572</v>
      </c>
      <c r="AG337" t="s">
        <v>573</v>
      </c>
      <c r="AI337" t="s">
        <v>575</v>
      </c>
      <c r="AJ337" t="s">
        <v>1065</v>
      </c>
      <c r="AK337" t="s">
        <v>522</v>
      </c>
    </row>
    <row r="338" spans="20:37">
      <c r="U338" t="s">
        <v>662</v>
      </c>
      <c r="V338" t="s">
        <v>578</v>
      </c>
      <c r="W338" t="s">
        <v>522</v>
      </c>
      <c r="X338" t="s">
        <v>1062</v>
      </c>
      <c r="Z338" t="s">
        <v>582</v>
      </c>
      <c r="AB338" t="s">
        <v>676</v>
      </c>
      <c r="AC338" t="s">
        <v>583</v>
      </c>
      <c r="AF338" t="s">
        <v>1067</v>
      </c>
      <c r="AH338" s="130" t="s">
        <v>107</v>
      </c>
      <c r="AI338" t="s">
        <v>589</v>
      </c>
      <c r="AJ338" t="s">
        <v>1068</v>
      </c>
      <c r="AK338" t="s">
        <v>1066</v>
      </c>
    </row>
    <row r="339" spans="20:37">
      <c r="AH339" t="s">
        <v>1139</v>
      </c>
    </row>
    <row r="340" spans="20:37">
      <c r="T340" s="98" t="s">
        <v>107</v>
      </c>
      <c r="U340" s="98" t="s">
        <v>107</v>
      </c>
      <c r="V340" s="98" t="s">
        <v>107</v>
      </c>
      <c r="W340" s="98" t="s">
        <v>107</v>
      </c>
      <c r="X340" s="98" t="s">
        <v>107</v>
      </c>
      <c r="Y340" s="98" t="s">
        <v>107</v>
      </c>
      <c r="Z340" s="98" t="s">
        <v>107</v>
      </c>
      <c r="AA340" s="98" t="s">
        <v>107</v>
      </c>
      <c r="AB340" s="98" t="s">
        <v>107</v>
      </c>
      <c r="AC340" s="98" t="s">
        <v>107</v>
      </c>
      <c r="AD340" s="98" t="s">
        <v>107</v>
      </c>
      <c r="AE340" s="98" t="s">
        <v>107</v>
      </c>
      <c r="AF340" s="98" t="s">
        <v>107</v>
      </c>
      <c r="AG340" s="98" t="s">
        <v>107</v>
      </c>
      <c r="AH340" t="s">
        <v>754</v>
      </c>
      <c r="AI340" s="98" t="s">
        <v>107</v>
      </c>
      <c r="AJ340" s="130" t="s">
        <v>107</v>
      </c>
      <c r="AK340" s="130" t="s">
        <v>107</v>
      </c>
    </row>
    <row r="341" spans="20:37">
      <c r="T341" t="s">
        <v>695</v>
      </c>
      <c r="U341" t="s">
        <v>698</v>
      </c>
      <c r="V341" t="s">
        <v>702</v>
      </c>
      <c r="W341" t="s">
        <v>706</v>
      </c>
      <c r="X341" t="s">
        <v>1118</v>
      </c>
      <c r="Y341" t="s">
        <v>1120</v>
      </c>
      <c r="Z341" t="s">
        <v>704</v>
      </c>
      <c r="AA341" t="s">
        <v>722</v>
      </c>
      <c r="AB341" t="s">
        <v>726</v>
      </c>
      <c r="AC341" t="s">
        <v>730</v>
      </c>
      <c r="AD341" t="s">
        <v>1126</v>
      </c>
      <c r="AE341" t="s">
        <v>1129</v>
      </c>
      <c r="AF341" t="s">
        <v>830</v>
      </c>
      <c r="AG341" t="s">
        <v>1138</v>
      </c>
      <c r="AI341" t="s">
        <v>758</v>
      </c>
      <c r="AJ341" t="s">
        <v>906</v>
      </c>
      <c r="AK341" t="s">
        <v>692</v>
      </c>
    </row>
    <row r="342" spans="20:37">
      <c r="T342" t="s">
        <v>1113</v>
      </c>
      <c r="U342" t="s">
        <v>1115</v>
      </c>
      <c r="V342" t="s">
        <v>703</v>
      </c>
      <c r="W342" s="78" t="s">
        <v>707</v>
      </c>
      <c r="X342" t="s">
        <v>1059</v>
      </c>
      <c r="Y342" t="s">
        <v>1121</v>
      </c>
      <c r="Z342" t="s">
        <v>1123</v>
      </c>
      <c r="AA342" t="s">
        <v>723</v>
      </c>
      <c r="AB342" s="78" t="s">
        <v>727</v>
      </c>
      <c r="AC342" t="s">
        <v>731</v>
      </c>
      <c r="AD342" t="s">
        <v>738</v>
      </c>
      <c r="AE342" t="s">
        <v>391</v>
      </c>
      <c r="AF342" t="s">
        <v>1135</v>
      </c>
      <c r="AG342" t="s">
        <v>1136</v>
      </c>
      <c r="AI342" t="s">
        <v>759</v>
      </c>
      <c r="AJ342" s="144" t="s">
        <v>1140</v>
      </c>
      <c r="AK342" t="s">
        <v>707</v>
      </c>
    </row>
    <row r="343" spans="20:37">
      <c r="T343" t="s">
        <v>694</v>
      </c>
      <c r="U343" t="s">
        <v>1116</v>
      </c>
      <c r="V343" t="s">
        <v>704</v>
      </c>
      <c r="W343" t="s">
        <v>708</v>
      </c>
      <c r="X343" t="s">
        <v>712</v>
      </c>
      <c r="Y343" t="s">
        <v>717</v>
      </c>
      <c r="Z343" t="s">
        <v>720</v>
      </c>
      <c r="AA343" s="78" t="s">
        <v>1124</v>
      </c>
      <c r="AB343" t="s">
        <v>501</v>
      </c>
      <c r="AC343" s="78" t="s">
        <v>734</v>
      </c>
      <c r="AD343" t="s">
        <v>1127</v>
      </c>
      <c r="AE343" s="78" t="s">
        <v>1130</v>
      </c>
      <c r="AF343" t="s">
        <v>747</v>
      </c>
      <c r="AG343" s="78" t="s">
        <v>502</v>
      </c>
      <c r="AI343" t="s">
        <v>760</v>
      </c>
      <c r="AJ343" t="s">
        <v>243</v>
      </c>
      <c r="AK343" t="s">
        <v>1143</v>
      </c>
    </row>
    <row r="344" spans="20:37">
      <c r="T344" t="s">
        <v>693</v>
      </c>
      <c r="U344" t="s">
        <v>700</v>
      </c>
      <c r="V344" t="s">
        <v>705</v>
      </c>
      <c r="W344" t="s">
        <v>1117</v>
      </c>
      <c r="X344" t="s">
        <v>713</v>
      </c>
      <c r="Y344" t="s">
        <v>501</v>
      </c>
      <c r="Z344" t="s">
        <v>721</v>
      </c>
      <c r="AA344" t="s">
        <v>724</v>
      </c>
      <c r="AB344" t="s">
        <v>728</v>
      </c>
      <c r="AC344" t="s">
        <v>732</v>
      </c>
      <c r="AD344" t="s">
        <v>735</v>
      </c>
      <c r="AE344" t="s">
        <v>1131</v>
      </c>
      <c r="AG344" t="s">
        <v>751</v>
      </c>
      <c r="AI344" t="s">
        <v>761</v>
      </c>
      <c r="AJ344" t="s">
        <v>692</v>
      </c>
      <c r="AK344" t="s">
        <v>1144</v>
      </c>
    </row>
    <row r="345" spans="20:37">
      <c r="T345" t="s">
        <v>1114</v>
      </c>
      <c r="U345" t="s">
        <v>1066</v>
      </c>
      <c r="V345" t="s">
        <v>692</v>
      </c>
      <c r="W345" s="78" t="s">
        <v>709</v>
      </c>
      <c r="X345" t="s">
        <v>1119</v>
      </c>
      <c r="Y345" t="s">
        <v>718</v>
      </c>
      <c r="Z345" s="78" t="s">
        <v>212</v>
      </c>
      <c r="AA345" s="78" t="s">
        <v>725</v>
      </c>
      <c r="AB345" t="s">
        <v>729</v>
      </c>
      <c r="AC345" t="s">
        <v>733</v>
      </c>
      <c r="AD345" t="s">
        <v>736</v>
      </c>
      <c r="AE345" t="s">
        <v>1132</v>
      </c>
      <c r="AG345" t="s">
        <v>1137</v>
      </c>
      <c r="AH345" s="132" t="s">
        <v>108</v>
      </c>
      <c r="AI345" t="s">
        <v>762</v>
      </c>
      <c r="AJ345" t="s">
        <v>1141</v>
      </c>
      <c r="AK345" t="s">
        <v>243</v>
      </c>
    </row>
    <row r="346" spans="20:37">
      <c r="T346" s="98" t="s">
        <v>108</v>
      </c>
      <c r="U346" s="98" t="s">
        <v>108</v>
      </c>
      <c r="V346" s="98" t="s">
        <v>108</v>
      </c>
      <c r="W346" s="98" t="s">
        <v>108</v>
      </c>
      <c r="X346" s="132" t="s">
        <v>108</v>
      </c>
      <c r="Y346" s="81" t="s">
        <v>243</v>
      </c>
      <c r="Z346" s="98" t="s">
        <v>108</v>
      </c>
      <c r="AA346" s="98" t="s">
        <v>108</v>
      </c>
      <c r="AB346" s="98" t="s">
        <v>108</v>
      </c>
      <c r="AC346" s="98" t="s">
        <v>108</v>
      </c>
      <c r="AD346" s="132" t="s">
        <v>108</v>
      </c>
      <c r="AE346" s="98" t="s">
        <v>108</v>
      </c>
      <c r="AF346" s="132" t="s">
        <v>108</v>
      </c>
      <c r="AG346" s="98" t="s">
        <v>108</v>
      </c>
      <c r="AH346" t="s">
        <v>849</v>
      </c>
      <c r="AI346" s="132" t="s">
        <v>108</v>
      </c>
      <c r="AJ346" s="98" t="s">
        <v>108</v>
      </c>
      <c r="AK346" s="132" t="s">
        <v>108</v>
      </c>
    </row>
    <row r="347" spans="20:37">
      <c r="T347" t="s">
        <v>1147</v>
      </c>
      <c r="U347" t="s">
        <v>819</v>
      </c>
      <c r="V347" t="s">
        <v>837</v>
      </c>
      <c r="W347" t="s">
        <v>821</v>
      </c>
      <c r="X347" t="s">
        <v>822</v>
      </c>
      <c r="Y347" s="81"/>
      <c r="Z347" t="s">
        <v>824</v>
      </c>
      <c r="AA347" s="81" t="s">
        <v>1154</v>
      </c>
      <c r="AB347" t="s">
        <v>826</v>
      </c>
      <c r="AC347" t="s">
        <v>827</v>
      </c>
      <c r="AD347" t="s">
        <v>828</v>
      </c>
      <c r="AE347" t="s">
        <v>863</v>
      </c>
      <c r="AF347" t="s">
        <v>745</v>
      </c>
      <c r="AG347" t="s">
        <v>831</v>
      </c>
      <c r="AH347" t="s">
        <v>1160</v>
      </c>
      <c r="AI347" t="s">
        <v>833</v>
      </c>
      <c r="AJ347" t="s">
        <v>884</v>
      </c>
      <c r="AK347" s="81" t="s">
        <v>1167</v>
      </c>
    </row>
    <row r="348" spans="20:37">
      <c r="T348" t="s">
        <v>852</v>
      </c>
      <c r="U348" t="s">
        <v>853</v>
      </c>
      <c r="V348" t="s">
        <v>1144</v>
      </c>
      <c r="W348" t="s">
        <v>838</v>
      </c>
      <c r="X348" t="s">
        <v>856</v>
      </c>
      <c r="Y348" s="81"/>
      <c r="Z348" t="s">
        <v>874</v>
      </c>
      <c r="AA348" s="81" t="s">
        <v>720</v>
      </c>
      <c r="AB348" t="s">
        <v>876</v>
      </c>
      <c r="AC348" t="s">
        <v>861</v>
      </c>
      <c r="AD348" t="s">
        <v>862</v>
      </c>
      <c r="AE348" t="s">
        <v>1159</v>
      </c>
      <c r="AF348" t="s">
        <v>880</v>
      </c>
      <c r="AG348" t="s">
        <v>881</v>
      </c>
      <c r="AH348" t="s">
        <v>832</v>
      </c>
      <c r="AI348" t="s">
        <v>850</v>
      </c>
      <c r="AJ348" t="s">
        <v>1162</v>
      </c>
      <c r="AK348" s="81" t="s">
        <v>1168</v>
      </c>
    </row>
    <row r="349" spans="20:37">
      <c r="T349" t="s">
        <v>818</v>
      </c>
      <c r="U349" t="s">
        <v>869</v>
      </c>
      <c r="V349" s="132"/>
      <c r="W349" t="s">
        <v>871</v>
      </c>
      <c r="X349" t="s">
        <v>872</v>
      </c>
      <c r="Y349" s="132"/>
      <c r="Z349" t="s">
        <v>871</v>
      </c>
      <c r="AC349" t="s">
        <v>877</v>
      </c>
      <c r="AD349" t="s">
        <v>889</v>
      </c>
      <c r="AI349" t="s">
        <v>844</v>
      </c>
      <c r="AJ349" t="s">
        <v>1163</v>
      </c>
      <c r="AK349" s="81" t="s">
        <v>274</v>
      </c>
    </row>
    <row r="350" spans="20:37">
      <c r="T350" t="s">
        <v>885</v>
      </c>
      <c r="V350" s="132"/>
      <c r="W350" s="132"/>
      <c r="X350" t="s">
        <v>1153</v>
      </c>
      <c r="Y350" s="98" t="s">
        <v>108</v>
      </c>
      <c r="AC350" t="s">
        <v>876</v>
      </c>
      <c r="AI350" t="s">
        <v>883</v>
      </c>
    </row>
    <row r="351" spans="20:37">
      <c r="Y351" t="s">
        <v>873</v>
      </c>
      <c r="AI351" t="s">
        <v>894</v>
      </c>
    </row>
    <row r="352" spans="20:37">
      <c r="Y352" s="81" t="s">
        <v>409</v>
      </c>
    </row>
    <row r="353" spans="20:37">
      <c r="Y353" t="s">
        <v>707</v>
      </c>
      <c r="AH353" s="98" t="s">
        <v>109</v>
      </c>
      <c r="AI353" s="98" t="s">
        <v>109</v>
      </c>
      <c r="AJ353" s="98" t="s">
        <v>109</v>
      </c>
      <c r="AK353" s="98" t="s">
        <v>109</v>
      </c>
    </row>
    <row r="354" spans="20:37">
      <c r="Y354" t="s">
        <v>715</v>
      </c>
      <c r="AH354" t="s">
        <v>918</v>
      </c>
      <c r="AI354" t="s">
        <v>965</v>
      </c>
      <c r="AJ354" t="s">
        <v>920</v>
      </c>
      <c r="AK354" t="s">
        <v>1192</v>
      </c>
    </row>
    <row r="355" spans="20:37">
      <c r="AH355" t="s">
        <v>935</v>
      </c>
      <c r="AI355" t="s">
        <v>936</v>
      </c>
      <c r="AJ355" t="s">
        <v>1191</v>
      </c>
      <c r="AK355" t="s">
        <v>1193</v>
      </c>
    </row>
    <row r="356" spans="20:37">
      <c r="T356" s="98" t="s">
        <v>109</v>
      </c>
      <c r="U356" s="98" t="s">
        <v>109</v>
      </c>
      <c r="V356" s="98" t="s">
        <v>109</v>
      </c>
      <c r="W356" s="98" t="s">
        <v>109</v>
      </c>
      <c r="X356" s="98" t="s">
        <v>109</v>
      </c>
      <c r="Y356" s="98" t="s">
        <v>109</v>
      </c>
      <c r="Z356" s="98" t="s">
        <v>109</v>
      </c>
      <c r="AA356" s="98" t="s">
        <v>109</v>
      </c>
      <c r="AB356" s="98" t="s">
        <v>109</v>
      </c>
      <c r="AC356" s="98" t="s">
        <v>109</v>
      </c>
      <c r="AD356" s="98" t="s">
        <v>109</v>
      </c>
      <c r="AE356" s="98" t="s">
        <v>109</v>
      </c>
      <c r="AF356" s="98" t="s">
        <v>109</v>
      </c>
      <c r="AG356" s="98" t="s">
        <v>109</v>
      </c>
      <c r="AH356" t="s">
        <v>951</v>
      </c>
      <c r="AI356" t="s">
        <v>952</v>
      </c>
      <c r="AJ356" t="s">
        <v>1190</v>
      </c>
      <c r="AK356" t="s">
        <v>1194</v>
      </c>
    </row>
    <row r="357" spans="20:37">
      <c r="T357" t="s">
        <v>905</v>
      </c>
      <c r="U357" t="s">
        <v>939</v>
      </c>
      <c r="V357" t="s">
        <v>1174</v>
      </c>
      <c r="W357" t="s">
        <v>1176</v>
      </c>
      <c r="X357" t="s">
        <v>1178</v>
      </c>
      <c r="Y357" t="s">
        <v>909</v>
      </c>
      <c r="Z357" t="s">
        <v>910</v>
      </c>
      <c r="AA357" t="s">
        <v>1185</v>
      </c>
      <c r="AB357" t="s">
        <v>1177</v>
      </c>
      <c r="AC357" t="s">
        <v>913</v>
      </c>
      <c r="AD357" t="s">
        <v>914</v>
      </c>
      <c r="AE357" t="s">
        <v>961</v>
      </c>
      <c r="AF357" t="s">
        <v>933</v>
      </c>
      <c r="AG357" t="s">
        <v>917</v>
      </c>
      <c r="AH357" t="s">
        <v>964</v>
      </c>
      <c r="AI357" t="s">
        <v>919</v>
      </c>
      <c r="AJ357" t="s">
        <v>851</v>
      </c>
      <c r="AK357" t="s">
        <v>1195</v>
      </c>
    </row>
    <row r="358" spans="20:37">
      <c r="T358" t="s">
        <v>921</v>
      </c>
      <c r="U358" t="s">
        <v>955</v>
      </c>
      <c r="V358" t="s">
        <v>940</v>
      </c>
      <c r="W358" t="s">
        <v>711</v>
      </c>
      <c r="X358" t="s">
        <v>1179</v>
      </c>
      <c r="Y358" t="s">
        <v>926</v>
      </c>
      <c r="Z358" t="s">
        <v>927</v>
      </c>
      <c r="AA358" t="s">
        <v>1186</v>
      </c>
      <c r="AB358" t="s">
        <v>1188</v>
      </c>
      <c r="AC358" t="s">
        <v>930</v>
      </c>
      <c r="AD358" t="s">
        <v>931</v>
      </c>
      <c r="AE358" t="s">
        <v>915</v>
      </c>
      <c r="AF358" t="s">
        <v>916</v>
      </c>
      <c r="AG358" t="s">
        <v>934</v>
      </c>
      <c r="AH358" t="s">
        <v>966</v>
      </c>
      <c r="AK358" t="s">
        <v>1177</v>
      </c>
    </row>
    <row r="359" spans="20:37">
      <c r="T359" t="s">
        <v>938</v>
      </c>
      <c r="U359" t="s">
        <v>922</v>
      </c>
      <c r="V359" t="s">
        <v>1175</v>
      </c>
      <c r="W359" t="s">
        <v>927</v>
      </c>
      <c r="X359" t="s">
        <v>1180</v>
      </c>
      <c r="Y359" t="s">
        <v>942</v>
      </c>
      <c r="Z359" t="s">
        <v>943</v>
      </c>
      <c r="AA359" t="s">
        <v>1184</v>
      </c>
      <c r="AB359" t="s">
        <v>1187</v>
      </c>
      <c r="AC359" t="s">
        <v>946</v>
      </c>
      <c r="AD359" t="s">
        <v>947</v>
      </c>
      <c r="AE359" t="s">
        <v>1189</v>
      </c>
      <c r="AF359" t="s">
        <v>949</v>
      </c>
      <c r="AG359" t="s">
        <v>950</v>
      </c>
    </row>
    <row r="360" spans="20:37">
      <c r="T360" t="s">
        <v>954</v>
      </c>
      <c r="U360" t="s">
        <v>906</v>
      </c>
      <c r="W360" t="s">
        <v>1177</v>
      </c>
      <c r="X360" t="s">
        <v>1181</v>
      </c>
      <c r="Y360" t="s">
        <v>1182</v>
      </c>
      <c r="Z360" t="s">
        <v>1183</v>
      </c>
      <c r="AB360" t="s">
        <v>945</v>
      </c>
      <c r="AC360" t="s">
        <v>959</v>
      </c>
      <c r="AD360" t="s">
        <v>960</v>
      </c>
      <c r="AE360" t="s">
        <v>948</v>
      </c>
      <c r="AF360" t="s">
        <v>962</v>
      </c>
      <c r="AG360" t="s">
        <v>963</v>
      </c>
      <c r="AH360" s="135" t="s">
        <v>110</v>
      </c>
    </row>
    <row r="361" spans="20:37">
      <c r="T361" t="s">
        <v>1172</v>
      </c>
      <c r="U361" t="s">
        <v>1173</v>
      </c>
      <c r="X361" t="s">
        <v>1177</v>
      </c>
      <c r="AH361" s="137" t="s">
        <v>1196</v>
      </c>
    </row>
    <row r="364" spans="20:37" ht="23.25">
      <c r="T364" s="42" t="s">
        <v>1080</v>
      </c>
      <c r="U364" s="42" t="s">
        <v>1081</v>
      </c>
      <c r="V364" s="42" t="s">
        <v>1082</v>
      </c>
      <c r="W364" s="42" t="s">
        <v>1083</v>
      </c>
      <c r="X364" s="42" t="s">
        <v>1084</v>
      </c>
      <c r="Y364" s="42" t="s">
        <v>1085</v>
      </c>
      <c r="Z364" s="42" t="s">
        <v>1086</v>
      </c>
      <c r="AA364" s="42" t="s">
        <v>1087</v>
      </c>
      <c r="AB364" s="42" t="s">
        <v>1088</v>
      </c>
      <c r="AC364" s="42" t="s">
        <v>1089</v>
      </c>
      <c r="AD364" s="42" t="s">
        <v>1090</v>
      </c>
      <c r="AE364" s="42" t="s">
        <v>1091</v>
      </c>
      <c r="AF364" s="42" t="s">
        <v>1092</v>
      </c>
      <c r="AG364" s="42" t="s">
        <v>1093</v>
      </c>
      <c r="AH364" s="42" t="s">
        <v>1094</v>
      </c>
      <c r="AI364" s="42" t="s">
        <v>1095</v>
      </c>
      <c r="AJ364" s="42" t="s">
        <v>1096</v>
      </c>
      <c r="AK364" s="42" t="s">
        <v>1097</v>
      </c>
    </row>
    <row r="365" spans="20:37">
      <c r="T365" s="124" t="s">
        <v>11</v>
      </c>
      <c r="U365" s="124" t="s">
        <v>11</v>
      </c>
      <c r="V365" s="124" t="s">
        <v>11</v>
      </c>
      <c r="W365" s="124" t="s">
        <v>11</v>
      </c>
      <c r="X365" s="124" t="s">
        <v>11</v>
      </c>
      <c r="Y365" s="124" t="s">
        <v>11</v>
      </c>
      <c r="Z365" s="124" t="s">
        <v>11</v>
      </c>
      <c r="AA365" s="124" t="s">
        <v>11</v>
      </c>
      <c r="AB365" s="124" t="s">
        <v>11</v>
      </c>
      <c r="AC365" s="124" t="s">
        <v>11</v>
      </c>
      <c r="AD365" s="124" t="s">
        <v>11</v>
      </c>
      <c r="AE365" s="124" t="s">
        <v>11</v>
      </c>
      <c r="AF365" s="124" t="s">
        <v>11</v>
      </c>
      <c r="AG365" s="124" t="s">
        <v>11</v>
      </c>
      <c r="AH365" s="124" t="s">
        <v>11</v>
      </c>
      <c r="AI365" s="124" t="s">
        <v>11</v>
      </c>
      <c r="AJ365" s="124" t="s">
        <v>11</v>
      </c>
      <c r="AK365" s="124" t="s">
        <v>11</v>
      </c>
    </row>
    <row r="366" spans="20:37">
      <c r="T366" t="s">
        <v>1099</v>
      </c>
      <c r="U366" t="s">
        <v>201</v>
      </c>
      <c r="V366" t="s">
        <v>1100</v>
      </c>
      <c r="W366" t="s">
        <v>211</v>
      </c>
      <c r="X366" t="s">
        <v>903</v>
      </c>
      <c r="Y366" t="s">
        <v>211</v>
      </c>
      <c r="Z366" t="s">
        <v>216</v>
      </c>
      <c r="AA366" t="s">
        <v>217</v>
      </c>
      <c r="AB366" t="s">
        <v>224</v>
      </c>
      <c r="AC366" t="s">
        <v>1101</v>
      </c>
      <c r="AD366" t="s">
        <v>178</v>
      </c>
      <c r="AE366" t="s">
        <v>1103</v>
      </c>
      <c r="AF366" t="s">
        <v>219</v>
      </c>
      <c r="AG366" t="s">
        <v>224</v>
      </c>
      <c r="AH366" t="s">
        <v>1007</v>
      </c>
      <c r="AI366" t="s">
        <v>650</v>
      </c>
      <c r="AJ366" t="s">
        <v>1098</v>
      </c>
      <c r="AK366" t="s">
        <v>201</v>
      </c>
    </row>
    <row r="367" spans="20:37">
      <c r="T367" t="s">
        <v>516</v>
      </c>
      <c r="U367" t="s">
        <v>200</v>
      </c>
      <c r="V367" t="s">
        <v>208</v>
      </c>
      <c r="W367" t="s">
        <v>208</v>
      </c>
      <c r="X367" t="s">
        <v>208</v>
      </c>
      <c r="Y367" t="s">
        <v>208</v>
      </c>
      <c r="Z367" t="s">
        <v>24</v>
      </c>
      <c r="AA367" t="s">
        <v>24</v>
      </c>
      <c r="AB367" t="s">
        <v>651</v>
      </c>
      <c r="AD367" t="s">
        <v>207</v>
      </c>
      <c r="AF367" t="s">
        <v>654</v>
      </c>
      <c r="AG367" t="s">
        <v>205</v>
      </c>
      <c r="AH367" t="s">
        <v>655</v>
      </c>
      <c r="AI367" t="s">
        <v>233</v>
      </c>
      <c r="AJ367" t="s">
        <v>237</v>
      </c>
      <c r="AK367" t="s">
        <v>217</v>
      </c>
    </row>
    <row r="368" spans="20:37">
      <c r="T368" t="s">
        <v>179</v>
      </c>
      <c r="V368" t="s">
        <v>1102</v>
      </c>
      <c r="W368" t="s">
        <v>213</v>
      </c>
      <c r="Y368" t="s">
        <v>214</v>
      </c>
      <c r="Z368" t="s">
        <v>214</v>
      </c>
      <c r="AA368" t="s">
        <v>214</v>
      </c>
      <c r="AB368" t="s">
        <v>207</v>
      </c>
      <c r="AC368" s="130" t="s">
        <v>19</v>
      </c>
      <c r="AE368" s="130" t="s">
        <v>19</v>
      </c>
      <c r="AF368" t="s">
        <v>178</v>
      </c>
      <c r="AI368" t="s">
        <v>234</v>
      </c>
      <c r="AK368" t="s">
        <v>208</v>
      </c>
    </row>
    <row r="369" spans="20:37">
      <c r="T369" t="s">
        <v>1010</v>
      </c>
      <c r="U369" s="130" t="s">
        <v>19</v>
      </c>
      <c r="X369" s="130" t="s">
        <v>19</v>
      </c>
      <c r="Y369" t="s">
        <v>219</v>
      </c>
      <c r="AC369" s="11" t="s">
        <v>200</v>
      </c>
      <c r="AD369" s="130" t="s">
        <v>19</v>
      </c>
      <c r="AE369" s="11" t="s">
        <v>211</v>
      </c>
      <c r="AG369" s="130" t="s">
        <v>19</v>
      </c>
      <c r="AH369" s="130" t="s">
        <v>19</v>
      </c>
      <c r="AJ369" s="130" t="s">
        <v>19</v>
      </c>
    </row>
    <row r="370" spans="20:37">
      <c r="U370" s="11" t="s">
        <v>205</v>
      </c>
      <c r="V370" s="130" t="s">
        <v>19</v>
      </c>
      <c r="W370" s="130" t="s">
        <v>19</v>
      </c>
      <c r="X370" s="11" t="s">
        <v>1048</v>
      </c>
      <c r="Z370" s="130" t="s">
        <v>19</v>
      </c>
      <c r="AA370" s="130" t="s">
        <v>19</v>
      </c>
      <c r="AB370" s="130" t="s">
        <v>19</v>
      </c>
      <c r="AC370" s="11" t="s">
        <v>207</v>
      </c>
      <c r="AD370" s="11" t="s">
        <v>182</v>
      </c>
      <c r="AE370" s="11" t="s">
        <v>1133</v>
      </c>
      <c r="AF370" s="130" t="s">
        <v>19</v>
      </c>
      <c r="AG370" s="11" t="s">
        <v>182</v>
      </c>
      <c r="AH370" s="11" t="s">
        <v>237</v>
      </c>
      <c r="AI370" s="130" t="s">
        <v>19</v>
      </c>
      <c r="AJ370" s="11" t="s">
        <v>1049</v>
      </c>
      <c r="AK370" s="130" t="s">
        <v>19</v>
      </c>
    </row>
    <row r="371" spans="20:37">
      <c r="T371" s="130" t="s">
        <v>19</v>
      </c>
      <c r="U371" s="81" t="s">
        <v>207</v>
      </c>
      <c r="V371" s="11" t="s">
        <v>183</v>
      </c>
      <c r="W371" s="11" t="s">
        <v>774</v>
      </c>
      <c r="X371" s="11" t="s">
        <v>249</v>
      </c>
      <c r="Y371" s="130" t="s">
        <v>19</v>
      </c>
      <c r="Z371" s="11" t="s">
        <v>183</v>
      </c>
      <c r="AA371" s="11" t="s">
        <v>183</v>
      </c>
      <c r="AB371" s="11" t="s">
        <v>182</v>
      </c>
      <c r="AC371" s="11" t="s">
        <v>258</v>
      </c>
      <c r="AD371" s="11" t="s">
        <v>245</v>
      </c>
      <c r="AE371" s="11" t="s">
        <v>1134</v>
      </c>
      <c r="AF371" s="11" t="s">
        <v>207</v>
      </c>
      <c r="AG371" s="11" t="s">
        <v>454</v>
      </c>
      <c r="AH371" s="11" t="s">
        <v>234</v>
      </c>
      <c r="AI371" s="11" t="s">
        <v>182</v>
      </c>
      <c r="AJ371" s="11" t="s">
        <v>185</v>
      </c>
      <c r="AK371" s="11" t="s">
        <v>313</v>
      </c>
    </row>
    <row r="372" spans="20:37">
      <c r="T372" s="11" t="s">
        <v>237</v>
      </c>
      <c r="U372" s="11" t="s">
        <v>592</v>
      </c>
      <c r="V372" s="11" t="s">
        <v>184</v>
      </c>
      <c r="W372" s="11" t="s">
        <v>184</v>
      </c>
      <c r="X372" s="11" t="s">
        <v>299</v>
      </c>
      <c r="Y372" s="11" t="s">
        <v>246</v>
      </c>
      <c r="Z372" s="11" t="s">
        <v>184</v>
      </c>
      <c r="AA372" s="11" t="s">
        <v>184</v>
      </c>
      <c r="AB372" s="11" t="s">
        <v>245</v>
      </c>
      <c r="AC372" s="11" t="s">
        <v>219</v>
      </c>
      <c r="AD372" s="11" t="s">
        <v>186</v>
      </c>
      <c r="AE372" s="11" t="s">
        <v>207</v>
      </c>
      <c r="AF372" s="11" t="s">
        <v>1050</v>
      </c>
      <c r="AG372" s="11" t="s">
        <v>272</v>
      </c>
      <c r="AH372" s="11" t="s">
        <v>1053</v>
      </c>
      <c r="AI372" s="11" t="s">
        <v>279</v>
      </c>
      <c r="AJ372" s="11" t="s">
        <v>186</v>
      </c>
      <c r="AK372" s="11" t="s">
        <v>241</v>
      </c>
    </row>
    <row r="373" spans="20:37">
      <c r="T373" s="81" t="s">
        <v>289</v>
      </c>
      <c r="V373" s="11" t="s">
        <v>245</v>
      </c>
      <c r="W373" s="11" t="s">
        <v>245</v>
      </c>
      <c r="X373" s="11" t="s">
        <v>246</v>
      </c>
      <c r="Y373" s="11" t="s">
        <v>448</v>
      </c>
      <c r="Z373" s="11" t="s">
        <v>245</v>
      </c>
      <c r="AA373" s="11" t="s">
        <v>245</v>
      </c>
      <c r="AB373" s="81" t="s">
        <v>255</v>
      </c>
      <c r="AC373" s="11"/>
      <c r="AD373" s="11" t="s">
        <v>219</v>
      </c>
      <c r="AF373" s="11" t="s">
        <v>24</v>
      </c>
      <c r="AG373" s="11" t="s">
        <v>273</v>
      </c>
      <c r="AH373" s="11"/>
      <c r="AI373" s="80" t="s">
        <v>187</v>
      </c>
      <c r="AJ373" s="11" t="s">
        <v>648</v>
      </c>
      <c r="AK373" s="11" t="s">
        <v>224</v>
      </c>
    </row>
    <row r="374" spans="20:37">
      <c r="T374" s="11" t="s">
        <v>188</v>
      </c>
      <c r="U374" s="132" t="s">
        <v>104</v>
      </c>
      <c r="V374" s="11" t="s">
        <v>241</v>
      </c>
      <c r="W374" s="11" t="s">
        <v>246</v>
      </c>
      <c r="Y374" s="11"/>
      <c r="Z374" s="11" t="s">
        <v>449</v>
      </c>
      <c r="AA374" s="11" t="s">
        <v>253</v>
      </c>
      <c r="AB374" s="11" t="s">
        <v>186</v>
      </c>
      <c r="AC374" s="132" t="s">
        <v>104</v>
      </c>
      <c r="AD374" s="11" t="s">
        <v>205</v>
      </c>
      <c r="AF374" s="11"/>
      <c r="AG374" s="11" t="s">
        <v>274</v>
      </c>
      <c r="AI374" s="11" t="s">
        <v>1054</v>
      </c>
      <c r="AJ374" s="11" t="s">
        <v>283</v>
      </c>
      <c r="AK374" s="11" t="s">
        <v>207</v>
      </c>
    </row>
    <row r="375" spans="20:37">
      <c r="T375" s="11"/>
      <c r="U375" t="s">
        <v>217</v>
      </c>
      <c r="V375" s="11" t="s">
        <v>242</v>
      </c>
      <c r="W375" s="11" t="s">
        <v>247</v>
      </c>
      <c r="X375" s="132" t="s">
        <v>104</v>
      </c>
      <c r="Y375" s="132" t="s">
        <v>104</v>
      </c>
      <c r="Z375" s="11" t="s">
        <v>217</v>
      </c>
      <c r="AA375" s="11" t="s">
        <v>1056</v>
      </c>
      <c r="AB375" s="11" t="s">
        <v>202</v>
      </c>
      <c r="AC375" s="117" t="s">
        <v>315</v>
      </c>
      <c r="AF375" s="80"/>
      <c r="AI375" s="11" t="s">
        <v>281</v>
      </c>
      <c r="AJ375" s="11" t="s">
        <v>1057</v>
      </c>
    </row>
    <row r="376" spans="20:37">
      <c r="T376" s="132" t="s">
        <v>104</v>
      </c>
      <c r="U376" t="s">
        <v>421</v>
      </c>
      <c r="V376" s="11" t="s">
        <v>243</v>
      </c>
      <c r="W376" s="11" t="s">
        <v>217</v>
      </c>
      <c r="X376" s="117" t="s">
        <v>1002</v>
      </c>
      <c r="Y376" s="113" t="s">
        <v>296</v>
      </c>
      <c r="Z376" s="11" t="s">
        <v>243</v>
      </c>
      <c r="AA376" s="11" t="s">
        <v>212</v>
      </c>
      <c r="AB376" s="11" t="s">
        <v>257</v>
      </c>
      <c r="AC376" s="117" t="s">
        <v>312</v>
      </c>
      <c r="AD376" s="132" t="s">
        <v>104</v>
      </c>
      <c r="AE376" s="132" t="s">
        <v>104</v>
      </c>
      <c r="AF376" s="132" t="s">
        <v>104</v>
      </c>
      <c r="AG376" s="132" t="s">
        <v>104</v>
      </c>
      <c r="AH376" s="132" t="s">
        <v>104</v>
      </c>
      <c r="AI376" s="132" t="s">
        <v>104</v>
      </c>
      <c r="AJ376" s="132" t="s">
        <v>104</v>
      </c>
      <c r="AK376" s="132" t="s">
        <v>104</v>
      </c>
    </row>
    <row r="377" spans="20:37" ht="15.75">
      <c r="T377" s="11" t="s">
        <v>1149</v>
      </c>
      <c r="U377" s="136" t="s">
        <v>105</v>
      </c>
      <c r="W377" s="132" t="s">
        <v>104</v>
      </c>
      <c r="X377" s="117" t="s">
        <v>449</v>
      </c>
      <c r="Y377" s="113" t="s">
        <v>997</v>
      </c>
      <c r="Z377" s="132" t="s">
        <v>104</v>
      </c>
      <c r="AA377" s="132" t="s">
        <v>104</v>
      </c>
      <c r="AB377" s="132" t="s">
        <v>104</v>
      </c>
      <c r="AC377" s="117" t="s">
        <v>313</v>
      </c>
      <c r="AD377" s="43" t="s">
        <v>344</v>
      </c>
      <c r="AE377" s="43" t="s">
        <v>698</v>
      </c>
      <c r="AF377" s="43" t="s">
        <v>601</v>
      </c>
      <c r="AG377" s="119" t="s">
        <v>607</v>
      </c>
      <c r="AH377" t="s">
        <v>1161</v>
      </c>
      <c r="AI377" s="43" t="s">
        <v>288</v>
      </c>
      <c r="AJ377" s="112" t="s">
        <v>1076</v>
      </c>
      <c r="AK377" s="11" t="s">
        <v>350</v>
      </c>
    </row>
    <row r="378" spans="20:37" ht="15.75">
      <c r="T378" s="11" t="s">
        <v>288</v>
      </c>
      <c r="U378" t="s">
        <v>501</v>
      </c>
      <c r="V378" s="132" t="s">
        <v>104</v>
      </c>
      <c r="W378" s="115" t="s">
        <v>999</v>
      </c>
      <c r="Y378" s="113" t="s">
        <v>901</v>
      </c>
      <c r="Z378" s="125" t="s">
        <v>614</v>
      </c>
      <c r="AA378" s="116" t="s">
        <v>1001</v>
      </c>
      <c r="AB378" s="118" t="s">
        <v>355</v>
      </c>
      <c r="AD378" s="43" t="s">
        <v>1003</v>
      </c>
      <c r="AF378" s="43" t="s">
        <v>208</v>
      </c>
      <c r="AG378" s="119" t="s">
        <v>586</v>
      </c>
      <c r="AH378" t="s">
        <v>320</v>
      </c>
      <c r="AI378" s="43" t="s">
        <v>286</v>
      </c>
      <c r="AJ378" s="112" t="s">
        <v>313</v>
      </c>
      <c r="AK378" s="11" t="s">
        <v>272</v>
      </c>
    </row>
    <row r="379" spans="20:37" ht="15.75">
      <c r="T379" s="136"/>
      <c r="U379" t="s">
        <v>1027</v>
      </c>
      <c r="V379" s="114" t="s">
        <v>341</v>
      </c>
      <c r="W379" s="115" t="s">
        <v>612</v>
      </c>
      <c r="X379" s="136" t="s">
        <v>105</v>
      </c>
      <c r="Y379" s="113" t="s">
        <v>1074</v>
      </c>
      <c r="Z379" s="125" t="s">
        <v>1069</v>
      </c>
      <c r="AA379" s="11" t="s">
        <v>1156</v>
      </c>
      <c r="AB379" s="118" t="s">
        <v>1157</v>
      </c>
      <c r="AC379" s="140" t="s">
        <v>105</v>
      </c>
      <c r="AD379" t="s">
        <v>622</v>
      </c>
      <c r="AE379" s="140" t="s">
        <v>105</v>
      </c>
      <c r="AF379" s="113" t="s">
        <v>1006</v>
      </c>
      <c r="AG379" s="119" t="s">
        <v>357</v>
      </c>
      <c r="AH379" s="136" t="s">
        <v>105</v>
      </c>
      <c r="AI379" s="43" t="s">
        <v>322</v>
      </c>
      <c r="AJ379" s="43" t="s">
        <v>1044</v>
      </c>
      <c r="AK379" s="11" t="s">
        <v>1072</v>
      </c>
    </row>
    <row r="380" spans="20:37" ht="15.75">
      <c r="T380" s="136" t="s">
        <v>105</v>
      </c>
      <c r="U380" t="s">
        <v>405</v>
      </c>
      <c r="V380" s="114" t="s">
        <v>359</v>
      </c>
      <c r="W380" s="115" t="s">
        <v>1171</v>
      </c>
      <c r="X380" t="s">
        <v>682</v>
      </c>
      <c r="Z380" s="125" t="s">
        <v>247</v>
      </c>
      <c r="AB380" s="118" t="s">
        <v>1158</v>
      </c>
      <c r="AC380" s="117" t="s">
        <v>389</v>
      </c>
      <c r="AD380" s="43"/>
      <c r="AE380" s="11" t="s">
        <v>1128</v>
      </c>
      <c r="AF380" s="43" t="s">
        <v>306</v>
      </c>
      <c r="AG380" s="119" t="s">
        <v>363</v>
      </c>
      <c r="AH380" s="11" t="s">
        <v>393</v>
      </c>
      <c r="AJ380" s="140" t="s">
        <v>105</v>
      </c>
      <c r="AK380" s="11" t="s">
        <v>1014</v>
      </c>
    </row>
    <row r="381" spans="20:37" ht="15.75">
      <c r="T381" s="11" t="s">
        <v>385</v>
      </c>
      <c r="U381" t="s">
        <v>497</v>
      </c>
      <c r="V381" s="114" t="s">
        <v>350</v>
      </c>
      <c r="W381" s="115" t="s">
        <v>1077</v>
      </c>
      <c r="X381" t="s">
        <v>1028</v>
      </c>
      <c r="Y381" s="140" t="s">
        <v>105</v>
      </c>
      <c r="Z381" s="125" t="s">
        <v>551</v>
      </c>
      <c r="AA381" s="140" t="s">
        <v>105</v>
      </c>
      <c r="AC381" s="117" t="s">
        <v>458</v>
      </c>
      <c r="AD381" s="140" t="s">
        <v>105</v>
      </c>
      <c r="AE381" t="s">
        <v>556</v>
      </c>
      <c r="AF381" s="117" t="s">
        <v>1005</v>
      </c>
      <c r="AH381" s="11" t="s">
        <v>1030</v>
      </c>
      <c r="AI381" s="140" t="s">
        <v>105</v>
      </c>
      <c r="AJ381" s="11" t="s">
        <v>395</v>
      </c>
    </row>
    <row r="382" spans="20:37" ht="23.25">
      <c r="T382" s="11" t="s">
        <v>693</v>
      </c>
      <c r="U382" t="s">
        <v>513</v>
      </c>
      <c r="V382" s="139"/>
      <c r="W382" s="139"/>
      <c r="X382" t="s">
        <v>1020</v>
      </c>
      <c r="Y382" s="113" t="s">
        <v>1021</v>
      </c>
      <c r="AA382" t="s">
        <v>1022</v>
      </c>
      <c r="AB382" s="140" t="s">
        <v>105</v>
      </c>
      <c r="AC382" s="117" t="s">
        <v>269</v>
      </c>
      <c r="AD382" t="s">
        <v>390</v>
      </c>
      <c r="AE382" t="s">
        <v>1064</v>
      </c>
      <c r="AG382" s="140" t="s">
        <v>105</v>
      </c>
      <c r="AH382" s="11" t="s">
        <v>658</v>
      </c>
      <c r="AI382" t="s">
        <v>394</v>
      </c>
      <c r="AJ382" s="11" t="s">
        <v>269</v>
      </c>
      <c r="AK382" s="140" t="s">
        <v>105</v>
      </c>
    </row>
    <row r="383" spans="20:37">
      <c r="T383" s="11" t="s">
        <v>404</v>
      </c>
      <c r="V383" s="136" t="s">
        <v>105</v>
      </c>
      <c r="W383" s="136" t="s">
        <v>105</v>
      </c>
      <c r="X383" t="s">
        <v>1035</v>
      </c>
      <c r="Y383" s="113" t="s">
        <v>1146</v>
      </c>
      <c r="Z383" s="140" t="s">
        <v>105</v>
      </c>
      <c r="AA383" t="s">
        <v>399</v>
      </c>
      <c r="AB383" t="s">
        <v>773</v>
      </c>
      <c r="AC383" s="117" t="s">
        <v>272</v>
      </c>
      <c r="AD383" t="s">
        <v>426</v>
      </c>
      <c r="AF383" s="140" t="s">
        <v>105</v>
      </c>
      <c r="AG383" t="s">
        <v>416</v>
      </c>
      <c r="AH383" s="11" t="s">
        <v>417</v>
      </c>
      <c r="AI383" t="s">
        <v>402</v>
      </c>
      <c r="AJ383" s="11" t="s">
        <v>419</v>
      </c>
      <c r="AK383" s="11" t="s">
        <v>1025</v>
      </c>
    </row>
    <row r="384" spans="20:37">
      <c r="T384" s="11" t="s">
        <v>1112</v>
      </c>
      <c r="U384" s="136" t="s">
        <v>106</v>
      </c>
      <c r="V384" t="s">
        <v>386</v>
      </c>
      <c r="W384" t="s">
        <v>407</v>
      </c>
      <c r="X384" t="s">
        <v>1041</v>
      </c>
      <c r="Y384" s="113" t="s">
        <v>292</v>
      </c>
      <c r="Z384" t="s">
        <v>248</v>
      </c>
      <c r="AA384" t="s">
        <v>410</v>
      </c>
      <c r="AB384" t="s">
        <v>388</v>
      </c>
      <c r="AC384" s="117" t="s">
        <v>412</v>
      </c>
      <c r="AD384" t="s">
        <v>313</v>
      </c>
      <c r="AF384" t="s">
        <v>501</v>
      </c>
      <c r="AG384" t="s">
        <v>392</v>
      </c>
      <c r="AH384" s="11" t="s">
        <v>1043</v>
      </c>
      <c r="AI384" t="s">
        <v>418</v>
      </c>
      <c r="AJ384" s="11" t="s">
        <v>439</v>
      </c>
      <c r="AK384" s="11" t="s">
        <v>1145</v>
      </c>
    </row>
    <row r="385" spans="20:37">
      <c r="T385" s="11" t="s">
        <v>397</v>
      </c>
      <c r="U385" t="s">
        <v>432</v>
      </c>
      <c r="V385" t="s">
        <v>398</v>
      </c>
      <c r="W385" t="s">
        <v>463</v>
      </c>
      <c r="Z385" t="s">
        <v>1029</v>
      </c>
      <c r="AA385" t="s">
        <v>424</v>
      </c>
      <c r="AB385" t="s">
        <v>435</v>
      </c>
      <c r="AD385" t="s">
        <v>436</v>
      </c>
      <c r="AE385" s="11"/>
      <c r="AF385" t="s">
        <v>401</v>
      </c>
      <c r="AG385" t="s">
        <v>313</v>
      </c>
      <c r="AI385" t="s">
        <v>430</v>
      </c>
      <c r="AJ385" s="11" t="s">
        <v>1142</v>
      </c>
      <c r="AK385" s="11" t="s">
        <v>1033</v>
      </c>
    </row>
    <row r="386" spans="20:37">
      <c r="T386" s="11" t="s">
        <v>1045</v>
      </c>
      <c r="U386" t="s">
        <v>662</v>
      </c>
      <c r="V386" t="s">
        <v>406</v>
      </c>
      <c r="W386" t="s">
        <v>433</v>
      </c>
      <c r="X386" s="136" t="s">
        <v>106</v>
      </c>
      <c r="Y386" s="140" t="s">
        <v>106</v>
      </c>
      <c r="Z386" t="s">
        <v>1032</v>
      </c>
      <c r="AA386" t="s">
        <v>434</v>
      </c>
      <c r="AB386" t="s">
        <v>425</v>
      </c>
      <c r="AC386" s="140" t="s">
        <v>106</v>
      </c>
      <c r="AD386" t="s">
        <v>413</v>
      </c>
      <c r="AE386" s="140" t="s">
        <v>106</v>
      </c>
      <c r="AF386" t="s">
        <v>415</v>
      </c>
      <c r="AG386" t="s">
        <v>468</v>
      </c>
      <c r="AH386" s="136" t="s">
        <v>106</v>
      </c>
      <c r="AI386" t="s">
        <v>439</v>
      </c>
      <c r="AJ386" s="11" t="s">
        <v>441</v>
      </c>
      <c r="AK386" s="11" t="s">
        <v>1038</v>
      </c>
    </row>
    <row r="387" spans="20:37">
      <c r="T387" s="136" t="s">
        <v>106</v>
      </c>
      <c r="U387" t="s">
        <v>548</v>
      </c>
      <c r="V387" t="s">
        <v>422</v>
      </c>
      <c r="W387" t="s">
        <v>398</v>
      </c>
      <c r="Y387" s="137" t="s">
        <v>1209</v>
      </c>
      <c r="Z387" t="s">
        <v>1122</v>
      </c>
      <c r="AB387" t="s">
        <v>354</v>
      </c>
      <c r="AC387" t="s">
        <v>525</v>
      </c>
      <c r="AE387" t="s">
        <v>740</v>
      </c>
      <c r="AF387" t="s">
        <v>428</v>
      </c>
      <c r="AG387" t="s">
        <v>429</v>
      </c>
      <c r="AH387" t="s">
        <v>1110</v>
      </c>
      <c r="AJ387" s="140" t="s">
        <v>106</v>
      </c>
      <c r="AK387" s="11" t="s">
        <v>641</v>
      </c>
    </row>
    <row r="388" spans="20:37">
      <c r="T388" s="11" t="s">
        <v>420</v>
      </c>
      <c r="V388" t="s">
        <v>346</v>
      </c>
      <c r="W388" t="s">
        <v>682</v>
      </c>
      <c r="X388" t="s">
        <v>1058</v>
      </c>
      <c r="Y388" s="137" t="s">
        <v>1210</v>
      </c>
      <c r="Z388" t="s">
        <v>771</v>
      </c>
      <c r="AA388" s="140" t="s">
        <v>106</v>
      </c>
      <c r="AC388" t="s">
        <v>554</v>
      </c>
      <c r="AD388" s="140" t="s">
        <v>106</v>
      </c>
      <c r="AE388" s="137" t="s">
        <v>450</v>
      </c>
      <c r="AF388" t="s">
        <v>443</v>
      </c>
      <c r="AH388" t="s">
        <v>559</v>
      </c>
      <c r="AI388" s="140" t="s">
        <v>106</v>
      </c>
      <c r="AJ388" s="11" t="s">
        <v>1164</v>
      </c>
    </row>
    <row r="389" spans="20:37">
      <c r="T389" s="11" t="s">
        <v>500</v>
      </c>
      <c r="U389" s="141" t="s">
        <v>107</v>
      </c>
      <c r="W389" t="s">
        <v>600</v>
      </c>
      <c r="X389" t="s">
        <v>501</v>
      </c>
      <c r="Y389" s="137" t="s">
        <v>1211</v>
      </c>
      <c r="Z389" s="140" t="s">
        <v>106</v>
      </c>
      <c r="AA389" s="137" t="s">
        <v>1215</v>
      </c>
      <c r="AB389" s="140" t="s">
        <v>106</v>
      </c>
      <c r="AC389" t="s">
        <v>569</v>
      </c>
      <c r="AD389" t="s">
        <v>541</v>
      </c>
      <c r="AE389" s="141" t="s">
        <v>107</v>
      </c>
      <c r="AF389" t="s">
        <v>437</v>
      </c>
      <c r="AG389" s="140" t="s">
        <v>106</v>
      </c>
      <c r="AI389" t="s">
        <v>545</v>
      </c>
      <c r="AJ389" s="11" t="s">
        <v>1165</v>
      </c>
    </row>
    <row r="390" spans="20:37">
      <c r="T390" s="11" t="s">
        <v>1148</v>
      </c>
      <c r="U390" t="s">
        <v>1206</v>
      </c>
      <c r="V390" s="136" t="s">
        <v>106</v>
      </c>
      <c r="W390" s="136" t="s">
        <v>106</v>
      </c>
      <c r="X390" t="s">
        <v>1062</v>
      </c>
      <c r="Y390" s="141" t="s">
        <v>107</v>
      </c>
      <c r="Z390" s="137" t="s">
        <v>1213</v>
      </c>
      <c r="AA390" s="141" t="s">
        <v>107</v>
      </c>
      <c r="AB390" s="137" t="s">
        <v>501</v>
      </c>
      <c r="AC390" t="s">
        <v>583</v>
      </c>
      <c r="AD390" t="s">
        <v>555</v>
      </c>
      <c r="AE390" s="143" t="s">
        <v>1274</v>
      </c>
      <c r="AF390" s="140" t="s">
        <v>106</v>
      </c>
      <c r="AG390" t="s">
        <v>534</v>
      </c>
      <c r="AH390" s="136" t="s">
        <v>107</v>
      </c>
      <c r="AI390" t="s">
        <v>560</v>
      </c>
      <c r="AJ390" s="11" t="s">
        <v>205</v>
      </c>
    </row>
    <row r="391" spans="20:37">
      <c r="U391" t="s">
        <v>1066</v>
      </c>
      <c r="V391" s="137" t="s">
        <v>1207</v>
      </c>
      <c r="W391" t="s">
        <v>520</v>
      </c>
      <c r="X391" t="s">
        <v>704</v>
      </c>
      <c r="Y391" s="137" t="s">
        <v>1265</v>
      </c>
      <c r="Z391" s="137" t="s">
        <v>1214</v>
      </c>
      <c r="AA391" s="143" t="s">
        <v>1266</v>
      </c>
      <c r="AB391" s="137" t="s">
        <v>1216</v>
      </c>
      <c r="AC391" s="141" t="s">
        <v>107</v>
      </c>
      <c r="AD391" t="s">
        <v>584</v>
      </c>
      <c r="AE391" s="143" t="s">
        <v>1275</v>
      </c>
      <c r="AF391" t="s">
        <v>543</v>
      </c>
      <c r="AG391" t="s">
        <v>558</v>
      </c>
      <c r="AH391" t="s">
        <v>1139</v>
      </c>
      <c r="AI391" t="s">
        <v>575</v>
      </c>
      <c r="AJ391" s="11" t="s">
        <v>1166</v>
      </c>
    </row>
    <row r="392" spans="20:37">
      <c r="T392" s="141" t="s">
        <v>107</v>
      </c>
      <c r="U392" t="s">
        <v>1260</v>
      </c>
      <c r="V392" s="137" t="s">
        <v>1151</v>
      </c>
      <c r="W392" t="s">
        <v>536</v>
      </c>
      <c r="X392" s="141" t="s">
        <v>107</v>
      </c>
      <c r="Y392" t="s">
        <v>1121</v>
      </c>
      <c r="Z392" s="141" t="s">
        <v>107</v>
      </c>
      <c r="AA392" s="144" t="s">
        <v>723</v>
      </c>
      <c r="AB392" s="137" t="s">
        <v>1217</v>
      </c>
      <c r="AC392" s="43" t="s">
        <v>730</v>
      </c>
      <c r="AD392" s="141" t="s">
        <v>107</v>
      </c>
      <c r="AE392" s="143" t="s">
        <v>274</v>
      </c>
      <c r="AF392" t="s">
        <v>557</v>
      </c>
      <c r="AG392" t="s">
        <v>573</v>
      </c>
      <c r="AH392" t="s">
        <v>754</v>
      </c>
      <c r="AI392" t="s">
        <v>589</v>
      </c>
      <c r="AJ392" s="141" t="s">
        <v>107</v>
      </c>
      <c r="AK392" s="140" t="s">
        <v>106</v>
      </c>
    </row>
    <row r="393" spans="20:37">
      <c r="T393" s="11" t="s">
        <v>1257</v>
      </c>
      <c r="U393" t="s">
        <v>1261</v>
      </c>
      <c r="V393" s="137" t="s">
        <v>1150</v>
      </c>
      <c r="W393" t="s">
        <v>1121</v>
      </c>
      <c r="X393" t="s">
        <v>871</v>
      </c>
      <c r="Y393" t="s">
        <v>717</v>
      </c>
      <c r="Z393" t="s">
        <v>704</v>
      </c>
      <c r="AA393" s="143" t="s">
        <v>1183</v>
      </c>
      <c r="AB393" s="137" t="s">
        <v>1218</v>
      </c>
      <c r="AC393" s="146" t="s">
        <v>1270</v>
      </c>
      <c r="AD393" s="144" t="s">
        <v>1126</v>
      </c>
      <c r="AE393" s="143" t="s">
        <v>1131</v>
      </c>
      <c r="AF393" t="s">
        <v>572</v>
      </c>
      <c r="AG393" s="141" t="s">
        <v>107</v>
      </c>
      <c r="AH393" s="141" t="s">
        <v>108</v>
      </c>
      <c r="AI393" s="141" t="s">
        <v>107</v>
      </c>
      <c r="AJ393" t="s">
        <v>906</v>
      </c>
      <c r="AK393" s="137" t="s">
        <v>1229</v>
      </c>
    </row>
    <row r="394" spans="20:37">
      <c r="T394" s="11" t="s">
        <v>1258</v>
      </c>
      <c r="U394" s="141" t="s">
        <v>108</v>
      </c>
      <c r="V394" s="137" t="s">
        <v>1121</v>
      </c>
      <c r="W394" t="s">
        <v>1152</v>
      </c>
      <c r="X394" t="s">
        <v>1059</v>
      </c>
      <c r="Y394" t="s">
        <v>501</v>
      </c>
      <c r="Z394" t="s">
        <v>1123</v>
      </c>
      <c r="AA394" s="143" t="s">
        <v>466</v>
      </c>
      <c r="AB394" s="141" t="s">
        <v>107</v>
      </c>
      <c r="AC394" s="147" t="s">
        <v>1222</v>
      </c>
      <c r="AD394" s="143" t="s">
        <v>1271</v>
      </c>
      <c r="AE394" s="145" t="s">
        <v>1276</v>
      </c>
      <c r="AF394" t="s">
        <v>1067</v>
      </c>
      <c r="AG394" s="144" t="s">
        <v>1138</v>
      </c>
      <c r="AH394" s="137" t="s">
        <v>1197</v>
      </c>
      <c r="AI394" t="s">
        <v>758</v>
      </c>
      <c r="AJ394" s="144" t="s">
        <v>1140</v>
      </c>
      <c r="AK394" s="137" t="s">
        <v>1121</v>
      </c>
    </row>
    <row r="395" spans="20:37" ht="14.25" customHeight="1">
      <c r="T395" s="11" t="s">
        <v>1259</v>
      </c>
      <c r="U395" s="137" t="s">
        <v>1202</v>
      </c>
      <c r="V395" s="141" t="s">
        <v>107</v>
      </c>
      <c r="W395" s="141" t="s">
        <v>107</v>
      </c>
      <c r="X395" t="s">
        <v>713</v>
      </c>
      <c r="Y395" t="s">
        <v>718</v>
      </c>
      <c r="Z395" t="s">
        <v>720</v>
      </c>
      <c r="AA395" s="143" t="s">
        <v>1267</v>
      </c>
      <c r="AB395" s="144" t="s">
        <v>726</v>
      </c>
      <c r="AC395" s="43" t="s">
        <v>732</v>
      </c>
      <c r="AD395" s="144" t="s">
        <v>1127</v>
      </c>
      <c r="AE395" s="143" t="s">
        <v>1277</v>
      </c>
      <c r="AF395" s="141" t="s">
        <v>107</v>
      </c>
      <c r="AG395" s="143" t="s">
        <v>1279</v>
      </c>
      <c r="AH395" s="137" t="s">
        <v>1198</v>
      </c>
      <c r="AI395" t="s">
        <v>759</v>
      </c>
      <c r="AJ395" t="s">
        <v>243</v>
      </c>
      <c r="AK395" s="137" t="s">
        <v>1066</v>
      </c>
    </row>
    <row r="396" spans="20:37">
      <c r="T396" s="141"/>
      <c r="U396" s="137" t="s">
        <v>1203</v>
      </c>
      <c r="V396" s="137" t="s">
        <v>511</v>
      </c>
      <c r="W396" t="s">
        <v>1262</v>
      </c>
      <c r="X396" s="141" t="s">
        <v>108</v>
      </c>
      <c r="Y396" s="81"/>
      <c r="Z396" t="s">
        <v>721</v>
      </c>
      <c r="AA396" s="141" t="s">
        <v>108</v>
      </c>
      <c r="AB396" s="144" t="s">
        <v>727</v>
      </c>
      <c r="AC396" s="146" t="s">
        <v>512</v>
      </c>
      <c r="AD396" s="143" t="s">
        <v>1272</v>
      </c>
      <c r="AE396" s="141" t="s">
        <v>108</v>
      </c>
      <c r="AF396" s="144" t="s">
        <v>830</v>
      </c>
      <c r="AG396" s="144" t="s">
        <v>502</v>
      </c>
      <c r="AH396" s="137" t="s">
        <v>1160</v>
      </c>
      <c r="AI396" t="s">
        <v>760</v>
      </c>
      <c r="AJ396" t="s">
        <v>692</v>
      </c>
      <c r="AK396" s="137" t="s">
        <v>1230</v>
      </c>
    </row>
    <row r="397" spans="20:37">
      <c r="T397" s="141" t="s">
        <v>108</v>
      </c>
      <c r="U397" s="137" t="s">
        <v>1204</v>
      </c>
      <c r="V397" s="143" t="s">
        <v>498</v>
      </c>
      <c r="W397" t="s">
        <v>1263</v>
      </c>
      <c r="X397" t="s">
        <v>822</v>
      </c>
      <c r="Y397" s="141" t="s">
        <v>108</v>
      </c>
      <c r="Z397" s="144" t="s">
        <v>212</v>
      </c>
      <c r="AA397" s="81" t="s">
        <v>1154</v>
      </c>
      <c r="AB397" s="143" t="s">
        <v>692</v>
      </c>
      <c r="AC397" s="141" t="s">
        <v>108</v>
      </c>
      <c r="AD397" s="143" t="s">
        <v>1273</v>
      </c>
      <c r="AE397" t="s">
        <v>863</v>
      </c>
      <c r="AF397" s="144" t="s">
        <v>1135</v>
      </c>
      <c r="AG397" s="144" t="s">
        <v>751</v>
      </c>
      <c r="AH397" s="141" t="s">
        <v>109</v>
      </c>
      <c r="AI397" t="s">
        <v>761</v>
      </c>
      <c r="AJ397" t="s">
        <v>1141</v>
      </c>
      <c r="AK397" s="141" t="s">
        <v>107</v>
      </c>
    </row>
    <row r="398" spans="20:37">
      <c r="T398" s="137" t="s">
        <v>1201</v>
      </c>
      <c r="U398" s="137"/>
      <c r="V398" s="137" t="s">
        <v>1264</v>
      </c>
      <c r="W398" t="s">
        <v>707</v>
      </c>
      <c r="X398" t="s">
        <v>856</v>
      </c>
      <c r="Y398" t="s">
        <v>873</v>
      </c>
      <c r="Z398" s="141" t="s">
        <v>108</v>
      </c>
      <c r="AA398" s="81" t="s">
        <v>720</v>
      </c>
      <c r="AB398" s="143" t="s">
        <v>1268</v>
      </c>
      <c r="AC398" s="137" t="s">
        <v>1219</v>
      </c>
      <c r="AD398" s="141" t="s">
        <v>108</v>
      </c>
      <c r="AE398" t="s">
        <v>1159</v>
      </c>
      <c r="AF398" s="144" t="s">
        <v>747</v>
      </c>
      <c r="AG398" s="144" t="s">
        <v>1137</v>
      </c>
      <c r="AH398" t="s">
        <v>918</v>
      </c>
      <c r="AI398" t="s">
        <v>762</v>
      </c>
      <c r="AJ398" s="141" t="s">
        <v>108</v>
      </c>
      <c r="AK398" t="s">
        <v>692</v>
      </c>
    </row>
    <row r="399" spans="20:37">
      <c r="T399" s="137" t="s">
        <v>1199</v>
      </c>
      <c r="V399" s="141" t="s">
        <v>108</v>
      </c>
      <c r="W399" t="s">
        <v>704</v>
      </c>
      <c r="X399" t="s">
        <v>872</v>
      </c>
      <c r="Y399" s="81" t="s">
        <v>409</v>
      </c>
      <c r="Z399" s="137" t="s">
        <v>1212</v>
      </c>
      <c r="AB399" s="143" t="s">
        <v>1269</v>
      </c>
      <c r="AC399" s="137" t="s">
        <v>1220</v>
      </c>
      <c r="AD399" t="s">
        <v>828</v>
      </c>
      <c r="AF399" s="143" t="s">
        <v>692</v>
      </c>
      <c r="AG399" s="143" t="s">
        <v>1280</v>
      </c>
      <c r="AH399" t="s">
        <v>935</v>
      </c>
      <c r="AI399" s="141" t="s">
        <v>108</v>
      </c>
      <c r="AJ399" s="137" t="s">
        <v>1163</v>
      </c>
      <c r="AK399" t="s">
        <v>707</v>
      </c>
    </row>
    <row r="400" spans="20:37">
      <c r="T400" s="137" t="s">
        <v>1172</v>
      </c>
      <c r="U400" s="141" t="s">
        <v>109</v>
      </c>
      <c r="V400" s="137" t="s">
        <v>1208</v>
      </c>
      <c r="W400" s="141" t="s">
        <v>108</v>
      </c>
      <c r="X400" t="s">
        <v>1153</v>
      </c>
      <c r="Y400" t="s">
        <v>707</v>
      </c>
      <c r="Z400" s="137" t="s">
        <v>710</v>
      </c>
      <c r="AB400" s="141" t="s">
        <v>108</v>
      </c>
      <c r="AC400" s="137" t="s">
        <v>1221</v>
      </c>
      <c r="AD400" t="s">
        <v>862</v>
      </c>
      <c r="AF400" s="145" t="s">
        <v>1278</v>
      </c>
      <c r="AG400" s="141" t="s">
        <v>108</v>
      </c>
      <c r="AH400" t="s">
        <v>951</v>
      </c>
      <c r="AI400" s="137" t="s">
        <v>1223</v>
      </c>
      <c r="AJ400" s="137" t="s">
        <v>1228</v>
      </c>
      <c r="AK400" t="s">
        <v>1143</v>
      </c>
    </row>
    <row r="401" spans="20:37">
      <c r="T401" s="137" t="s">
        <v>1200</v>
      </c>
      <c r="U401" s="137" t="s">
        <v>1235</v>
      </c>
      <c r="V401" s="137" t="s">
        <v>1144</v>
      </c>
      <c r="W401" t="s">
        <v>821</v>
      </c>
      <c r="Y401" t="s">
        <v>715</v>
      </c>
      <c r="Z401" s="137" t="s">
        <v>28</v>
      </c>
      <c r="AB401" t="s">
        <v>826</v>
      </c>
      <c r="AC401" s="137" t="s">
        <v>1222</v>
      </c>
      <c r="AD401" t="s">
        <v>889</v>
      </c>
      <c r="AF401" s="143" t="s">
        <v>36</v>
      </c>
      <c r="AG401" t="s">
        <v>831</v>
      </c>
      <c r="AH401" t="s">
        <v>964</v>
      </c>
      <c r="AI401" s="137" t="s">
        <v>1224</v>
      </c>
      <c r="AK401" t="s">
        <v>1144</v>
      </c>
    </row>
    <row r="402" spans="20:37">
      <c r="U402" s="143" t="s">
        <v>1173</v>
      </c>
      <c r="W402" t="s">
        <v>838</v>
      </c>
      <c r="X402" s="141" t="s">
        <v>109</v>
      </c>
      <c r="AA402" s="141" t="s">
        <v>109</v>
      </c>
      <c r="AB402" t="s">
        <v>876</v>
      </c>
      <c r="AE402" s="141" t="s">
        <v>109</v>
      </c>
      <c r="AF402" s="141" t="s">
        <v>108</v>
      </c>
      <c r="AG402" t="s">
        <v>881</v>
      </c>
      <c r="AH402" t="s">
        <v>966</v>
      </c>
      <c r="AI402" s="137" t="s">
        <v>1225</v>
      </c>
      <c r="AK402" t="s">
        <v>243</v>
      </c>
    </row>
    <row r="403" spans="20:37">
      <c r="T403" s="141" t="s">
        <v>109</v>
      </c>
      <c r="W403" t="s">
        <v>871</v>
      </c>
      <c r="X403" t="s">
        <v>1240</v>
      </c>
      <c r="AA403" t="s">
        <v>1243</v>
      </c>
      <c r="AC403" s="141" t="s">
        <v>109</v>
      </c>
      <c r="AE403" t="s">
        <v>1251</v>
      </c>
      <c r="AF403" t="s">
        <v>745</v>
      </c>
      <c r="AH403" s="141" t="s">
        <v>110</v>
      </c>
      <c r="AI403" s="137" t="s">
        <v>1226</v>
      </c>
      <c r="AK403" s="141" t="s">
        <v>108</v>
      </c>
    </row>
    <row r="404" spans="20:37">
      <c r="T404" s="137" t="s">
        <v>1231</v>
      </c>
      <c r="Y404" s="141" t="s">
        <v>109</v>
      </c>
      <c r="Z404" s="141" t="s">
        <v>109</v>
      </c>
      <c r="AA404" t="s">
        <v>1244</v>
      </c>
      <c r="AC404" s="137" t="s">
        <v>1245</v>
      </c>
      <c r="AD404" s="141" t="s">
        <v>109</v>
      </c>
      <c r="AE404" t="s">
        <v>1252</v>
      </c>
      <c r="AF404" t="s">
        <v>880</v>
      </c>
      <c r="AH404" s="137" t="s">
        <v>1196</v>
      </c>
      <c r="AI404" s="137" t="s">
        <v>1227</v>
      </c>
      <c r="AJ404" s="141" t="s">
        <v>109</v>
      </c>
      <c r="AK404" s="81" t="s">
        <v>1167</v>
      </c>
    </row>
    <row r="405" spans="20:37">
      <c r="T405" s="137" t="s">
        <v>1232</v>
      </c>
      <c r="V405" s="141" t="s">
        <v>109</v>
      </c>
      <c r="Y405" t="s">
        <v>1241</v>
      </c>
      <c r="Z405" t="s">
        <v>1183</v>
      </c>
      <c r="AC405" s="137" t="s">
        <v>1246</v>
      </c>
      <c r="AD405" t="s">
        <v>1248</v>
      </c>
      <c r="AI405" s="141" t="s">
        <v>109</v>
      </c>
      <c r="AJ405" t="s">
        <v>1162</v>
      </c>
      <c r="AK405" s="81" t="s">
        <v>1168</v>
      </c>
    </row>
    <row r="406" spans="20:37">
      <c r="T406" s="137" t="s">
        <v>1233</v>
      </c>
      <c r="V406" t="s">
        <v>1236</v>
      </c>
      <c r="W406" s="141" t="s">
        <v>109</v>
      </c>
      <c r="Z406" t="s">
        <v>1239</v>
      </c>
      <c r="AB406" s="141" t="s">
        <v>109</v>
      </c>
      <c r="AC406" s="137" t="s">
        <v>1247</v>
      </c>
      <c r="AD406" t="s">
        <v>1249</v>
      </c>
      <c r="AG406" s="141" t="s">
        <v>109</v>
      </c>
      <c r="AI406" s="137" t="s">
        <v>1255</v>
      </c>
      <c r="AK406" s="81" t="s">
        <v>274</v>
      </c>
    </row>
    <row r="407" spans="20:37">
      <c r="T407" s="137" t="s">
        <v>1234</v>
      </c>
      <c r="V407" t="s">
        <v>1237</v>
      </c>
      <c r="W407" t="s">
        <v>711</v>
      </c>
      <c r="Z407" t="s">
        <v>1242</v>
      </c>
      <c r="AB407" t="s">
        <v>1188</v>
      </c>
      <c r="AD407" t="s">
        <v>1250</v>
      </c>
      <c r="AG407" t="s">
        <v>1254</v>
      </c>
    </row>
    <row r="408" spans="20:37">
      <c r="T408" s="141"/>
      <c r="V408" t="s">
        <v>1238</v>
      </c>
      <c r="W408" t="s">
        <v>1239</v>
      </c>
      <c r="AB408" t="s">
        <v>1187</v>
      </c>
      <c r="AF408" s="141" t="s">
        <v>109</v>
      </c>
    </row>
    <row r="409" spans="20:37">
      <c r="T409" s="142"/>
      <c r="AF409" t="s">
        <v>1253</v>
      </c>
      <c r="AK409" s="141" t="s">
        <v>109</v>
      </c>
    </row>
    <row r="410" spans="20:37">
      <c r="V410" s="137"/>
      <c r="AK410" t="s">
        <v>1193</v>
      </c>
    </row>
    <row r="411" spans="20:37">
      <c r="V411" s="137"/>
      <c r="AK411" s="81" t="s">
        <v>1256</v>
      </c>
    </row>
    <row r="412" spans="20:37">
      <c r="U412" s="83"/>
      <c r="W412" s="83"/>
      <c r="X412" s="83"/>
      <c r="Y412" s="83"/>
      <c r="Z412" s="83"/>
      <c r="AA412" s="83"/>
      <c r="AB412" s="83"/>
      <c r="AC412" s="83"/>
      <c r="AD412" s="83"/>
      <c r="AE412" s="83"/>
      <c r="AF412" s="83"/>
      <c r="AG412" s="83"/>
      <c r="AH412" s="136" t="s">
        <v>108</v>
      </c>
      <c r="AI412" s="83"/>
      <c r="AJ412" s="83"/>
      <c r="AK412" t="s">
        <v>1194</v>
      </c>
    </row>
    <row r="413" spans="20:37" ht="23.25">
      <c r="T413" s="83"/>
      <c r="U413" s="42" t="s">
        <v>163</v>
      </c>
      <c r="V413" s="42" t="s">
        <v>164</v>
      </c>
      <c r="W413" s="42" t="s">
        <v>165</v>
      </c>
      <c r="X413" s="42" t="s">
        <v>166</v>
      </c>
      <c r="Y413" s="42" t="s">
        <v>167</v>
      </c>
      <c r="Z413" s="42" t="s">
        <v>168</v>
      </c>
      <c r="AA413" s="42" t="s">
        <v>169</v>
      </c>
      <c r="AB413" s="42" t="s">
        <v>170</v>
      </c>
      <c r="AC413" s="42" t="s">
        <v>171</v>
      </c>
      <c r="AD413" s="42" t="s">
        <v>172</v>
      </c>
      <c r="AE413" s="42" t="s">
        <v>173</v>
      </c>
      <c r="AF413" s="42" t="s">
        <v>174</v>
      </c>
      <c r="AG413" s="42" t="s">
        <v>175</v>
      </c>
      <c r="AH413" t="s">
        <v>849</v>
      </c>
      <c r="AI413" s="42" t="s">
        <v>176</v>
      </c>
      <c r="AJ413" s="42" t="s">
        <v>177</v>
      </c>
    </row>
    <row r="414" spans="20:37" ht="23.25">
      <c r="T414" s="42" t="s">
        <v>162</v>
      </c>
      <c r="U414" s="41" t="s">
        <v>11</v>
      </c>
      <c r="V414" s="41" t="s">
        <v>11</v>
      </c>
      <c r="W414" s="41"/>
      <c r="X414" s="41"/>
      <c r="Y414" s="41"/>
      <c r="Z414" s="41"/>
      <c r="AA414" s="41"/>
      <c r="AB414" s="41"/>
      <c r="AC414" s="41" t="s">
        <v>11</v>
      </c>
      <c r="AD414" s="41" t="s">
        <v>11</v>
      </c>
      <c r="AE414" s="41" t="s">
        <v>11</v>
      </c>
      <c r="AF414" s="41" t="s">
        <v>11</v>
      </c>
      <c r="AG414" s="41" t="s">
        <v>11</v>
      </c>
      <c r="AH414" t="s">
        <v>1160</v>
      </c>
      <c r="AI414" s="41" t="s">
        <v>11</v>
      </c>
      <c r="AJ414" s="41" t="s">
        <v>11</v>
      </c>
    </row>
    <row r="415" spans="20:37">
      <c r="T415" s="41" t="s">
        <v>453</v>
      </c>
      <c r="U415" t="s">
        <v>183</v>
      </c>
      <c r="V415" t="s">
        <v>182</v>
      </c>
      <c r="AC415" t="s">
        <v>183</v>
      </c>
      <c r="AH415" t="s">
        <v>832</v>
      </c>
      <c r="AJ415" s="141"/>
    </row>
    <row r="416" spans="20:37">
      <c r="T416" t="s">
        <v>178</v>
      </c>
      <c r="U416" t="s">
        <v>184</v>
      </c>
      <c r="V416" t="s">
        <v>185</v>
      </c>
      <c r="AC416" t="s">
        <v>184</v>
      </c>
      <c r="AJ416" s="141"/>
    </row>
    <row r="417" spans="20:36">
      <c r="T417" t="s">
        <v>179</v>
      </c>
      <c r="U417" t="s">
        <v>185</v>
      </c>
      <c r="V417" t="s">
        <v>208</v>
      </c>
      <c r="AC417" t="s">
        <v>185</v>
      </c>
      <c r="AJ417" s="141"/>
    </row>
    <row r="418" spans="20:36">
      <c r="T418" t="s">
        <v>180</v>
      </c>
      <c r="U418" t="s">
        <v>200</v>
      </c>
      <c r="V418" t="s">
        <v>209</v>
      </c>
      <c r="AC418" t="s">
        <v>219</v>
      </c>
      <c r="AJ418" s="141"/>
    </row>
    <row r="419" spans="20:36">
      <c r="T419" t="s">
        <v>181</v>
      </c>
      <c r="U419" t="s">
        <v>201</v>
      </c>
      <c r="V419" t="s">
        <v>210</v>
      </c>
      <c r="AC419" t="s">
        <v>220</v>
      </c>
      <c r="AJ419" s="141"/>
    </row>
    <row r="420" spans="20:36">
      <c r="T420" t="s">
        <v>182</v>
      </c>
      <c r="U420" t="s">
        <v>202</v>
      </c>
      <c r="AC420" t="s">
        <v>182</v>
      </c>
      <c r="AH420" s="136" t="s">
        <v>109</v>
      </c>
      <c r="AJ420" s="141"/>
    </row>
    <row r="421" spans="20:36">
      <c r="T421" s="10"/>
      <c r="AH421" t="s">
        <v>918</v>
      </c>
      <c r="AJ421" s="141"/>
    </row>
    <row r="422" spans="20:36">
      <c r="AH422" t="s">
        <v>935</v>
      </c>
      <c r="AJ422" s="141"/>
    </row>
    <row r="423" spans="20:36">
      <c r="U423" s="47" t="s">
        <v>19</v>
      </c>
      <c r="V423" s="47" t="s">
        <v>19</v>
      </c>
      <c r="W423" s="41" t="s">
        <v>19</v>
      </c>
      <c r="X423" s="41" t="s">
        <v>19</v>
      </c>
      <c r="Y423" s="41" t="s">
        <v>19</v>
      </c>
      <c r="Z423" s="41" t="s">
        <v>19</v>
      </c>
      <c r="AA423" s="41" t="s">
        <v>19</v>
      </c>
      <c r="AB423" s="41" t="s">
        <v>19</v>
      </c>
      <c r="AC423" s="47" t="s">
        <v>19</v>
      </c>
      <c r="AD423" s="41" t="s">
        <v>19</v>
      </c>
      <c r="AE423" s="41" t="s">
        <v>19</v>
      </c>
      <c r="AF423" s="41" t="s">
        <v>19</v>
      </c>
      <c r="AG423" s="41" t="s">
        <v>19</v>
      </c>
      <c r="AH423" t="s">
        <v>951</v>
      </c>
      <c r="AI423" s="41" t="s">
        <v>19</v>
      </c>
      <c r="AJ423" s="141"/>
    </row>
    <row r="424" spans="20:36">
      <c r="T424" s="47" t="s">
        <v>19</v>
      </c>
      <c r="U424" t="s">
        <v>182</v>
      </c>
      <c r="V424" t="s">
        <v>183</v>
      </c>
      <c r="AC424" t="s">
        <v>200</v>
      </c>
      <c r="AH424" t="s">
        <v>964</v>
      </c>
      <c r="AJ424" s="141"/>
    </row>
    <row r="425" spans="20:36">
      <c r="T425" t="s">
        <v>183</v>
      </c>
      <c r="U425" t="s">
        <v>203</v>
      </c>
      <c r="V425" t="s">
        <v>184</v>
      </c>
      <c r="AC425" t="s">
        <v>245</v>
      </c>
      <c r="AH425" t="s">
        <v>966</v>
      </c>
      <c r="AJ425" s="141"/>
    </row>
    <row r="426" spans="20:36">
      <c r="T426" t="s">
        <v>184</v>
      </c>
      <c r="U426" t="s">
        <v>204</v>
      </c>
      <c r="V426" t="s">
        <v>240</v>
      </c>
      <c r="AC426" t="s">
        <v>258</v>
      </c>
      <c r="AJ426" s="141"/>
    </row>
    <row r="427" spans="20:36">
      <c r="T427" t="s">
        <v>185</v>
      </c>
      <c r="U427" t="s">
        <v>205</v>
      </c>
      <c r="V427" t="s">
        <v>241</v>
      </c>
      <c r="AC427" t="s">
        <v>208</v>
      </c>
      <c r="AH427" s="136" t="s">
        <v>110</v>
      </c>
      <c r="AJ427" s="141"/>
    </row>
    <row r="428" spans="20:36">
      <c r="T428" t="s">
        <v>186</v>
      </c>
      <c r="U428" t="s">
        <v>202</v>
      </c>
      <c r="V428" t="s">
        <v>242</v>
      </c>
      <c r="AC428" t="s">
        <v>243</v>
      </c>
      <c r="AH428" s="137" t="s">
        <v>1196</v>
      </c>
      <c r="AJ428" s="141"/>
    </row>
    <row r="429" spans="20:36">
      <c r="T429" t="s">
        <v>187</v>
      </c>
      <c r="U429" t="s">
        <v>206</v>
      </c>
      <c r="V429" t="s">
        <v>243</v>
      </c>
      <c r="AC429" t="s">
        <v>207</v>
      </c>
      <c r="AH429" s="11"/>
      <c r="AJ429" s="141"/>
    </row>
    <row r="430" spans="20:36">
      <c r="T430" t="s">
        <v>188</v>
      </c>
      <c r="U430" t="s">
        <v>207</v>
      </c>
      <c r="AH430" s="11"/>
    </row>
    <row r="431" spans="20:36">
      <c r="U431" s="47" t="s">
        <v>104</v>
      </c>
      <c r="V431" s="47" t="s">
        <v>104</v>
      </c>
      <c r="W431" s="41" t="s">
        <v>104</v>
      </c>
      <c r="X431" s="41" t="s">
        <v>104</v>
      </c>
      <c r="Y431" s="41" t="s">
        <v>104</v>
      </c>
      <c r="Z431" s="41" t="s">
        <v>104</v>
      </c>
      <c r="AA431" s="41" t="s">
        <v>104</v>
      </c>
      <c r="AB431" s="41" t="s">
        <v>104</v>
      </c>
      <c r="AC431" s="47" t="s">
        <v>104</v>
      </c>
      <c r="AD431" s="41" t="s">
        <v>104</v>
      </c>
      <c r="AE431" s="41" t="s">
        <v>104</v>
      </c>
      <c r="AF431" s="41" t="s">
        <v>104</v>
      </c>
      <c r="AG431" s="41" t="s">
        <v>104</v>
      </c>
      <c r="AH431" s="11"/>
      <c r="AI431" s="41" t="s">
        <v>104</v>
      </c>
    </row>
    <row r="432" spans="20:36">
      <c r="T432" s="47" t="s">
        <v>104</v>
      </c>
      <c r="U432" t="s">
        <v>127</v>
      </c>
      <c r="V432" t="s">
        <v>341</v>
      </c>
      <c r="AC432" t="s">
        <v>310</v>
      </c>
      <c r="AD432" s="11"/>
      <c r="AE432" s="11"/>
      <c r="AF432" s="11"/>
      <c r="AG432" s="11"/>
      <c r="AH432" s="11"/>
    </row>
    <row r="433" spans="20:36">
      <c r="T433" t="s">
        <v>286</v>
      </c>
      <c r="U433" t="s">
        <v>346</v>
      </c>
      <c r="V433" t="s">
        <v>291</v>
      </c>
      <c r="AC433" t="s">
        <v>311</v>
      </c>
      <c r="AD433" s="11"/>
      <c r="AE433" s="11"/>
      <c r="AF433" s="11"/>
      <c r="AG433" s="11"/>
      <c r="AH433" s="11"/>
    </row>
    <row r="434" spans="20:36">
      <c r="T434" t="s">
        <v>287</v>
      </c>
      <c r="U434" t="s">
        <v>349</v>
      </c>
      <c r="V434" t="s">
        <v>350</v>
      </c>
      <c r="AC434" t="s">
        <v>312</v>
      </c>
      <c r="AD434" s="11"/>
      <c r="AE434" s="11"/>
      <c r="AF434" s="11"/>
      <c r="AG434" s="11"/>
      <c r="AH434" s="11"/>
    </row>
    <row r="435" spans="20:36">
      <c r="T435" t="s">
        <v>288</v>
      </c>
      <c r="U435" t="s">
        <v>246</v>
      </c>
      <c r="V435" t="s">
        <v>269</v>
      </c>
      <c r="AC435" t="s">
        <v>313</v>
      </c>
      <c r="AD435" s="11"/>
      <c r="AE435" s="11"/>
      <c r="AF435" s="11"/>
      <c r="AG435" s="11"/>
    </row>
    <row r="436" spans="20:36">
      <c r="T436" t="s">
        <v>289</v>
      </c>
      <c r="U436" t="s">
        <v>358</v>
      </c>
      <c r="V436" t="s">
        <v>359</v>
      </c>
      <c r="AC436" t="s">
        <v>314</v>
      </c>
      <c r="AD436" s="11"/>
      <c r="AE436" s="11"/>
      <c r="AF436" s="11"/>
      <c r="AG436" s="11"/>
      <c r="AH436" s="41"/>
    </row>
    <row r="437" spans="20:36">
      <c r="T437" t="s">
        <v>127</v>
      </c>
      <c r="AC437" t="s">
        <v>315</v>
      </c>
      <c r="AE437" s="11"/>
      <c r="AH437" s="11"/>
    </row>
    <row r="438" spans="20:36">
      <c r="AH438" s="11"/>
      <c r="AJ438" s="41" t="s">
        <v>19</v>
      </c>
    </row>
    <row r="439" spans="20:36">
      <c r="U439" s="47" t="s">
        <v>105</v>
      </c>
      <c r="V439" s="47" t="s">
        <v>105</v>
      </c>
      <c r="W439" s="41" t="s">
        <v>105</v>
      </c>
      <c r="X439" s="41" t="s">
        <v>105</v>
      </c>
      <c r="Y439" s="41" t="s">
        <v>105</v>
      </c>
      <c r="Z439" s="41" t="s">
        <v>105</v>
      </c>
      <c r="AA439" s="41" t="s">
        <v>105</v>
      </c>
      <c r="AB439" s="41" t="s">
        <v>105</v>
      </c>
      <c r="AC439" s="47" t="s">
        <v>105</v>
      </c>
      <c r="AD439" s="41" t="s">
        <v>105</v>
      </c>
      <c r="AE439" s="41" t="s">
        <v>105</v>
      </c>
      <c r="AF439" s="41" t="s">
        <v>105</v>
      </c>
      <c r="AG439" s="41" t="s">
        <v>105</v>
      </c>
      <c r="AH439" s="11"/>
      <c r="AI439" s="41" t="s">
        <v>105</v>
      </c>
    </row>
    <row r="440" spans="20:36">
      <c r="T440" s="47" t="s">
        <v>105</v>
      </c>
      <c r="U440" t="s">
        <v>354</v>
      </c>
      <c r="V440" t="s">
        <v>386</v>
      </c>
      <c r="AC440" t="s">
        <v>389</v>
      </c>
      <c r="AE440" s="11"/>
      <c r="AH440" s="11"/>
    </row>
    <row r="441" spans="20:36">
      <c r="T441" s="11" t="s">
        <v>385</v>
      </c>
      <c r="U441" t="s">
        <v>397</v>
      </c>
      <c r="V441" t="s">
        <v>398</v>
      </c>
      <c r="AC441" t="s">
        <v>269</v>
      </c>
      <c r="AE441" s="11"/>
      <c r="AH441" s="11"/>
    </row>
    <row r="442" spans="20:36">
      <c r="T442" s="11" t="s">
        <v>396</v>
      </c>
      <c r="U442" t="s">
        <v>405</v>
      </c>
      <c r="V442" t="s">
        <v>406</v>
      </c>
      <c r="AC442" t="s">
        <v>412</v>
      </c>
      <c r="AE442" s="11"/>
      <c r="AH442" s="11"/>
    </row>
    <row r="443" spans="20:36">
      <c r="T443" s="11" t="s">
        <v>404</v>
      </c>
      <c r="U443" t="s">
        <v>421</v>
      </c>
      <c r="V443" t="s">
        <v>422</v>
      </c>
      <c r="AC443" t="s">
        <v>458</v>
      </c>
      <c r="AE443" s="11"/>
      <c r="AH443" s="41"/>
    </row>
    <row r="444" spans="20:36">
      <c r="T444" s="11" t="s">
        <v>420</v>
      </c>
      <c r="U444" t="s">
        <v>432</v>
      </c>
      <c r="V444" t="s">
        <v>346</v>
      </c>
      <c r="AC444" t="s">
        <v>272</v>
      </c>
      <c r="AE444" s="11"/>
    </row>
    <row r="445" spans="20:36">
      <c r="T445" s="11" t="s">
        <v>459</v>
      </c>
      <c r="AE445" s="11"/>
    </row>
    <row r="446" spans="20:36">
      <c r="T446" s="11" t="s">
        <v>493</v>
      </c>
      <c r="U446" s="41" t="s">
        <v>106</v>
      </c>
      <c r="V446" s="41" t="s">
        <v>106</v>
      </c>
      <c r="W446" s="41" t="s">
        <v>106</v>
      </c>
      <c r="X446" s="41" t="s">
        <v>106</v>
      </c>
      <c r="Y446" s="41" t="s">
        <v>106</v>
      </c>
      <c r="Z446" s="41" t="s">
        <v>106</v>
      </c>
      <c r="AA446" s="41" t="s">
        <v>106</v>
      </c>
      <c r="AB446" s="41" t="s">
        <v>106</v>
      </c>
      <c r="AC446" s="41" t="s">
        <v>106</v>
      </c>
      <c r="AD446" s="41" t="s">
        <v>106</v>
      </c>
      <c r="AE446" s="41" t="s">
        <v>106</v>
      </c>
      <c r="AF446" s="41" t="s">
        <v>106</v>
      </c>
      <c r="AG446" s="41" t="s">
        <v>106</v>
      </c>
      <c r="AI446" s="41" t="s">
        <v>106</v>
      </c>
      <c r="AJ446" s="41" t="s">
        <v>104</v>
      </c>
    </row>
    <row r="447" spans="20:36">
      <c r="T447" s="41" t="s">
        <v>106</v>
      </c>
      <c r="U447" t="s">
        <v>497</v>
      </c>
      <c r="V447" t="s">
        <v>498</v>
      </c>
      <c r="AC447" t="s">
        <v>499</v>
      </c>
      <c r="AJ447" s="11"/>
    </row>
    <row r="448" spans="20:36">
      <c r="T448" t="s">
        <v>397</v>
      </c>
      <c r="U448" t="s">
        <v>501</v>
      </c>
      <c r="V448" t="s">
        <v>501</v>
      </c>
      <c r="AC448" t="s">
        <v>502</v>
      </c>
      <c r="AJ448" s="11"/>
    </row>
    <row r="449" spans="20:36">
      <c r="T449" t="s">
        <v>500</v>
      </c>
      <c r="U449" t="s">
        <v>504</v>
      </c>
      <c r="V449" t="s">
        <v>672</v>
      </c>
      <c r="AC449" t="s">
        <v>505</v>
      </c>
      <c r="AH449" s="41"/>
      <c r="AJ449" s="11"/>
    </row>
    <row r="450" spans="20:36">
      <c r="T450" t="s">
        <v>503</v>
      </c>
      <c r="U450" t="s">
        <v>507</v>
      </c>
      <c r="V450" t="s">
        <v>508</v>
      </c>
      <c r="AC450" t="s">
        <v>509</v>
      </c>
      <c r="AJ450" s="11"/>
    </row>
    <row r="451" spans="20:36">
      <c r="T451" t="s">
        <v>506</v>
      </c>
      <c r="U451" t="s">
        <v>663</v>
      </c>
      <c r="V451" t="s">
        <v>511</v>
      </c>
      <c r="AC451" t="s">
        <v>512</v>
      </c>
      <c r="AJ451" s="11"/>
    </row>
    <row r="452" spans="20:36">
      <c r="T452" t="s">
        <v>510</v>
      </c>
      <c r="U452" s="41" t="s">
        <v>107</v>
      </c>
      <c r="V452" s="41" t="s">
        <v>107</v>
      </c>
      <c r="W452" s="41" t="s">
        <v>107</v>
      </c>
      <c r="X452" s="41" t="s">
        <v>107</v>
      </c>
      <c r="Y452" s="41" t="s">
        <v>107</v>
      </c>
      <c r="Z452" s="41" t="s">
        <v>107</v>
      </c>
      <c r="AA452" s="41" t="s">
        <v>107</v>
      </c>
      <c r="AB452" s="41" t="s">
        <v>107</v>
      </c>
      <c r="AC452" s="41" t="s">
        <v>107</v>
      </c>
      <c r="AD452" s="41" t="s">
        <v>107</v>
      </c>
      <c r="AE452" s="41" t="s">
        <v>107</v>
      </c>
      <c r="AF452" s="41" t="s">
        <v>107</v>
      </c>
      <c r="AG452" s="41" t="s">
        <v>107</v>
      </c>
      <c r="AI452" s="41" t="s">
        <v>107</v>
      </c>
      <c r="AJ452" s="11"/>
    </row>
    <row r="453" spans="20:36">
      <c r="T453" s="41" t="s">
        <v>107</v>
      </c>
      <c r="U453" t="s">
        <v>698</v>
      </c>
      <c r="V453" t="s">
        <v>702</v>
      </c>
      <c r="AC453" t="s">
        <v>730</v>
      </c>
    </row>
    <row r="454" spans="20:36">
      <c r="T454" t="s">
        <v>693</v>
      </c>
      <c r="U454" t="s">
        <v>692</v>
      </c>
      <c r="V454" t="s">
        <v>703</v>
      </c>
      <c r="AC454" t="s">
        <v>731</v>
      </c>
      <c r="AJ454" s="41" t="s">
        <v>105</v>
      </c>
    </row>
    <row r="455" spans="20:36">
      <c r="T455" t="s">
        <v>694</v>
      </c>
      <c r="U455" t="s">
        <v>699</v>
      </c>
      <c r="V455" t="s">
        <v>704</v>
      </c>
      <c r="AC455" s="78" t="s">
        <v>734</v>
      </c>
      <c r="AJ455" s="11"/>
    </row>
    <row r="456" spans="20:36">
      <c r="T456" t="s">
        <v>695</v>
      </c>
      <c r="U456" t="s">
        <v>700</v>
      </c>
      <c r="V456" t="s">
        <v>705</v>
      </c>
      <c r="AC456" t="s">
        <v>732</v>
      </c>
      <c r="AH456" s="41"/>
      <c r="AJ456" s="11"/>
    </row>
    <row r="457" spans="20:36">
      <c r="T457" t="s">
        <v>696</v>
      </c>
      <c r="U457" t="s">
        <v>701</v>
      </c>
      <c r="V457" t="s">
        <v>692</v>
      </c>
      <c r="AC457" t="s">
        <v>733</v>
      </c>
      <c r="AJ457" s="11"/>
    </row>
    <row r="458" spans="20:36">
      <c r="T458" t="s">
        <v>697</v>
      </c>
      <c r="AJ458" s="11"/>
    </row>
    <row r="459" spans="20:36">
      <c r="U459" s="41" t="s">
        <v>108</v>
      </c>
      <c r="V459" s="41" t="s">
        <v>108</v>
      </c>
      <c r="W459" s="41" t="s">
        <v>108</v>
      </c>
      <c r="X459" s="41" t="s">
        <v>108</v>
      </c>
      <c r="Y459" s="41" t="s">
        <v>108</v>
      </c>
      <c r="Z459" s="41" t="s">
        <v>108</v>
      </c>
      <c r="AA459" s="41" t="s">
        <v>108</v>
      </c>
      <c r="AB459" s="41" t="s">
        <v>108</v>
      </c>
      <c r="AC459" s="41" t="s">
        <v>108</v>
      </c>
      <c r="AD459" s="41" t="s">
        <v>108</v>
      </c>
      <c r="AE459" s="41" t="s">
        <v>108</v>
      </c>
      <c r="AF459" s="41" t="s">
        <v>108</v>
      </c>
      <c r="AG459" s="41" t="s">
        <v>108</v>
      </c>
      <c r="AI459" s="41" t="s">
        <v>108</v>
      </c>
      <c r="AJ459" s="11"/>
    </row>
    <row r="460" spans="20:36">
      <c r="T460" s="41" t="s">
        <v>108</v>
      </c>
      <c r="U460" t="s">
        <v>819</v>
      </c>
      <c r="V460" t="s">
        <v>820</v>
      </c>
      <c r="AC460" t="s">
        <v>827</v>
      </c>
      <c r="AJ460" s="11"/>
    </row>
    <row r="461" spans="20:36">
      <c r="T461" t="s">
        <v>818</v>
      </c>
      <c r="U461" t="s">
        <v>836</v>
      </c>
      <c r="V461" t="s">
        <v>837</v>
      </c>
      <c r="AC461" t="s">
        <v>844</v>
      </c>
      <c r="AJ461" s="41" t="s">
        <v>106</v>
      </c>
    </row>
    <row r="462" spans="20:36">
      <c r="T462" t="s">
        <v>835</v>
      </c>
      <c r="U462" t="s">
        <v>853</v>
      </c>
      <c r="V462" t="s">
        <v>854</v>
      </c>
      <c r="AC462" t="s">
        <v>861</v>
      </c>
    </row>
    <row r="463" spans="20:36">
      <c r="T463" t="s">
        <v>852</v>
      </c>
      <c r="U463" t="s">
        <v>869</v>
      </c>
      <c r="V463" t="s">
        <v>870</v>
      </c>
      <c r="AC463" t="s">
        <v>877</v>
      </c>
    </row>
    <row r="464" spans="20:36">
      <c r="T464" t="s">
        <v>868</v>
      </c>
      <c r="U464" t="s">
        <v>886</v>
      </c>
      <c r="AC464" t="s">
        <v>573</v>
      </c>
      <c r="AH464" s="41"/>
    </row>
    <row r="465" spans="20:36">
      <c r="T465" t="s">
        <v>885</v>
      </c>
      <c r="U465" t="s">
        <v>895</v>
      </c>
    </row>
    <row r="467" spans="20:36">
      <c r="U467" s="41" t="s">
        <v>109</v>
      </c>
      <c r="V467" s="41" t="s">
        <v>109</v>
      </c>
      <c r="W467" s="41" t="s">
        <v>109</v>
      </c>
      <c r="X467" s="41" t="s">
        <v>109</v>
      </c>
      <c r="Y467" s="41" t="s">
        <v>109</v>
      </c>
      <c r="Z467" s="41" t="s">
        <v>109</v>
      </c>
      <c r="AA467" s="41" t="s">
        <v>109</v>
      </c>
      <c r="AB467" s="41" t="s">
        <v>109</v>
      </c>
      <c r="AC467" s="41" t="s">
        <v>109</v>
      </c>
      <c r="AD467" s="41" t="s">
        <v>109</v>
      </c>
      <c r="AE467" s="41" t="s">
        <v>109</v>
      </c>
      <c r="AF467" s="41" t="s">
        <v>109</v>
      </c>
      <c r="AG467" s="41" t="s">
        <v>109</v>
      </c>
      <c r="AI467" s="41" t="s">
        <v>109</v>
      </c>
      <c r="AJ467" s="41" t="s">
        <v>107</v>
      </c>
    </row>
    <row r="468" spans="20:36">
      <c r="T468" s="41" t="s">
        <v>109</v>
      </c>
      <c r="U468" t="s">
        <v>906</v>
      </c>
      <c r="V468" t="s">
        <v>520</v>
      </c>
      <c r="AC468" t="s">
        <v>913</v>
      </c>
    </row>
    <row r="469" spans="20:36">
      <c r="T469" t="s">
        <v>905</v>
      </c>
      <c r="U469" t="s">
        <v>922</v>
      </c>
      <c r="V469" t="s">
        <v>923</v>
      </c>
      <c r="AC469" t="s">
        <v>930</v>
      </c>
    </row>
    <row r="470" spans="20:36">
      <c r="T470" t="s">
        <v>921</v>
      </c>
      <c r="U470" t="s">
        <v>939</v>
      </c>
      <c r="V470" t="s">
        <v>940</v>
      </c>
      <c r="AC470" t="s">
        <v>946</v>
      </c>
      <c r="AH470" s="41"/>
    </row>
    <row r="471" spans="20:36">
      <c r="T471" t="s">
        <v>938</v>
      </c>
      <c r="U471" t="s">
        <v>955</v>
      </c>
      <c r="AC471" t="s">
        <v>959</v>
      </c>
    </row>
    <row r="472" spans="20:36">
      <c r="T472" t="s">
        <v>954</v>
      </c>
    </row>
    <row r="473" spans="20:36">
      <c r="U473" s="41"/>
      <c r="V473" s="41"/>
      <c r="W473" s="41"/>
      <c r="X473" s="41"/>
      <c r="Y473" s="41"/>
      <c r="Z473" s="41"/>
      <c r="AA473" s="41"/>
      <c r="AB473" s="41"/>
      <c r="AC473" s="41"/>
      <c r="AD473" s="41"/>
      <c r="AE473" s="41"/>
      <c r="AF473" s="41"/>
      <c r="AG473" s="41"/>
      <c r="AI473" s="41"/>
    </row>
    <row r="474" spans="20:36">
      <c r="T474" s="41"/>
      <c r="AJ474" s="41" t="s">
        <v>108</v>
      </c>
    </row>
    <row r="476" spans="20:36">
      <c r="AH476" s="41"/>
    </row>
    <row r="479" spans="20:36">
      <c r="U479" s="41"/>
      <c r="V479" s="41"/>
      <c r="W479" s="41"/>
      <c r="X479" s="41"/>
      <c r="Y479" s="41"/>
      <c r="Z479" s="41"/>
      <c r="AA479" s="41"/>
      <c r="AB479" s="41"/>
      <c r="AC479" s="41"/>
      <c r="AD479" s="41"/>
      <c r="AE479" s="41"/>
      <c r="AF479" s="41"/>
      <c r="AG479" s="41"/>
      <c r="AI479" s="41"/>
    </row>
    <row r="480" spans="20:36">
      <c r="T480" s="41"/>
    </row>
    <row r="482" spans="20:36" ht="23.25">
      <c r="AH482" s="42" t="s">
        <v>156</v>
      </c>
      <c r="AJ482" s="41" t="s">
        <v>109</v>
      </c>
    </row>
    <row r="483" spans="20:36">
      <c r="AH483" s="41" t="s">
        <v>11</v>
      </c>
    </row>
    <row r="485" spans="20:36" ht="23.25">
      <c r="U485" s="42" t="s">
        <v>130</v>
      </c>
      <c r="V485" s="42" t="s">
        <v>132</v>
      </c>
      <c r="W485" s="42" t="s">
        <v>134</v>
      </c>
      <c r="X485" s="42" t="s">
        <v>136</v>
      </c>
      <c r="Y485" s="42" t="s">
        <v>138</v>
      </c>
      <c r="Z485" s="42" t="s">
        <v>140</v>
      </c>
      <c r="AA485" s="42" t="s">
        <v>142</v>
      </c>
      <c r="AB485" s="42" t="s">
        <v>144</v>
      </c>
      <c r="AC485" s="42" t="s">
        <v>146</v>
      </c>
      <c r="AD485" s="42" t="s">
        <v>148</v>
      </c>
      <c r="AE485" s="42" t="s">
        <v>150</v>
      </c>
      <c r="AF485" s="42" t="s">
        <v>152</v>
      </c>
      <c r="AG485" s="42" t="s">
        <v>154</v>
      </c>
      <c r="AI485" s="42" t="s">
        <v>158</v>
      </c>
    </row>
    <row r="486" spans="20:36" ht="23.25">
      <c r="T486" s="42" t="s">
        <v>128</v>
      </c>
      <c r="U486" s="41" t="s">
        <v>11</v>
      </c>
      <c r="V486" s="41" t="s">
        <v>11</v>
      </c>
      <c r="W486" s="41" t="s">
        <v>11</v>
      </c>
      <c r="X486" s="41" t="s">
        <v>11</v>
      </c>
      <c r="Y486" s="41" t="s">
        <v>11</v>
      </c>
      <c r="Z486" s="41" t="s">
        <v>11</v>
      </c>
      <c r="AA486" s="41" t="s">
        <v>11</v>
      </c>
      <c r="AB486" s="41" t="s">
        <v>11</v>
      </c>
      <c r="AC486" s="41" t="s">
        <v>11</v>
      </c>
      <c r="AD486" s="41" t="s">
        <v>11</v>
      </c>
      <c r="AE486" s="41" t="s">
        <v>11</v>
      </c>
      <c r="AF486" s="41" t="s">
        <v>11</v>
      </c>
      <c r="AG486" s="41" t="s">
        <v>11</v>
      </c>
      <c r="AI486" s="41" t="s">
        <v>11</v>
      </c>
    </row>
    <row r="487" spans="20:36">
      <c r="T487" s="41" t="s">
        <v>444</v>
      </c>
      <c r="U487" t="s">
        <v>183</v>
      </c>
      <c r="V487" t="s">
        <v>182</v>
      </c>
      <c r="AC487" t="s">
        <v>183</v>
      </c>
    </row>
    <row r="488" spans="20:36">
      <c r="T488" t="s">
        <v>178</v>
      </c>
      <c r="U488" t="s">
        <v>184</v>
      </c>
      <c r="V488" t="s">
        <v>185</v>
      </c>
      <c r="AC488" t="s">
        <v>184</v>
      </c>
      <c r="AJ488" s="41"/>
    </row>
    <row r="489" spans="20:36">
      <c r="T489" t="s">
        <v>179</v>
      </c>
      <c r="U489" t="s">
        <v>185</v>
      </c>
      <c r="V489" t="s">
        <v>208</v>
      </c>
      <c r="AC489" t="s">
        <v>185</v>
      </c>
    </row>
    <row r="490" spans="20:36">
      <c r="T490" t="s">
        <v>182</v>
      </c>
      <c r="U490" t="s">
        <v>200</v>
      </c>
      <c r="V490" t="s">
        <v>209</v>
      </c>
      <c r="AC490" t="s">
        <v>219</v>
      </c>
      <c r="AH490" s="43"/>
    </row>
    <row r="491" spans="20:36">
      <c r="T491" s="43" t="s">
        <v>187</v>
      </c>
      <c r="U491" t="s">
        <v>201</v>
      </c>
      <c r="V491" t="s">
        <v>210</v>
      </c>
      <c r="AC491" t="s">
        <v>220</v>
      </c>
    </row>
    <row r="492" spans="20:36">
      <c r="U492" t="s">
        <v>202</v>
      </c>
      <c r="AC492" t="s">
        <v>182</v>
      </c>
      <c r="AH492" s="41" t="s">
        <v>19</v>
      </c>
    </row>
    <row r="494" spans="20:36">
      <c r="AJ494" s="41"/>
    </row>
    <row r="495" spans="20:36">
      <c r="U495" s="47" t="s">
        <v>19</v>
      </c>
      <c r="V495" s="47" t="s">
        <v>19</v>
      </c>
      <c r="W495" s="41" t="s">
        <v>19</v>
      </c>
      <c r="X495" s="41" t="s">
        <v>19</v>
      </c>
      <c r="Y495" s="41" t="s">
        <v>19</v>
      </c>
      <c r="Z495" s="41" t="s">
        <v>19</v>
      </c>
      <c r="AA495" s="41" t="s">
        <v>19</v>
      </c>
      <c r="AB495" s="41" t="s">
        <v>19</v>
      </c>
      <c r="AC495" s="47" t="s">
        <v>19</v>
      </c>
      <c r="AD495" s="41" t="s">
        <v>19</v>
      </c>
      <c r="AE495" s="41" t="s">
        <v>19</v>
      </c>
      <c r="AF495" s="41" t="s">
        <v>19</v>
      </c>
      <c r="AG495" s="41" t="s">
        <v>19</v>
      </c>
      <c r="AI495" s="41" t="s">
        <v>19</v>
      </c>
    </row>
    <row r="496" spans="20:36">
      <c r="T496" s="47" t="s">
        <v>445</v>
      </c>
      <c r="U496" t="s">
        <v>182</v>
      </c>
      <c r="V496" t="s">
        <v>183</v>
      </c>
      <c r="AC496" t="s">
        <v>200</v>
      </c>
    </row>
    <row r="497" spans="20:36">
      <c r="T497" t="s">
        <v>183</v>
      </c>
      <c r="U497" t="s">
        <v>454</v>
      </c>
      <c r="V497" t="s">
        <v>184</v>
      </c>
      <c r="AC497" t="s">
        <v>245</v>
      </c>
    </row>
    <row r="498" spans="20:36">
      <c r="T498" t="s">
        <v>184</v>
      </c>
      <c r="U498" t="s">
        <v>204</v>
      </c>
      <c r="V498" t="s">
        <v>245</v>
      </c>
      <c r="AC498" t="s">
        <v>258</v>
      </c>
    </row>
    <row r="499" spans="20:36">
      <c r="T499" t="s">
        <v>185</v>
      </c>
      <c r="U499" t="s">
        <v>205</v>
      </c>
      <c r="V499" t="s">
        <v>241</v>
      </c>
      <c r="AC499" t="s">
        <v>208</v>
      </c>
    </row>
    <row r="500" spans="20:36" ht="23.25">
      <c r="T500" t="s">
        <v>186</v>
      </c>
      <c r="U500" t="s">
        <v>207</v>
      </c>
      <c r="V500" t="s">
        <v>242</v>
      </c>
      <c r="AC500" t="s">
        <v>243</v>
      </c>
      <c r="AH500" s="41" t="s">
        <v>104</v>
      </c>
      <c r="AJ500" s="42" t="s">
        <v>160</v>
      </c>
    </row>
    <row r="501" spans="20:36">
      <c r="T501" t="s">
        <v>188</v>
      </c>
      <c r="V501" t="s">
        <v>243</v>
      </c>
      <c r="AC501" t="s">
        <v>207</v>
      </c>
      <c r="AH501" s="11"/>
      <c r="AJ501" s="41" t="s">
        <v>11</v>
      </c>
    </row>
    <row r="502" spans="20:36">
      <c r="T502" t="s">
        <v>586</v>
      </c>
      <c r="AH502" s="11"/>
    </row>
    <row r="503" spans="20:36">
      <c r="U503" s="41" t="s">
        <v>104</v>
      </c>
      <c r="V503" s="41" t="s">
        <v>104</v>
      </c>
      <c r="W503" s="41" t="s">
        <v>104</v>
      </c>
      <c r="X503" s="41" t="s">
        <v>104</v>
      </c>
      <c r="Y503" s="41" t="s">
        <v>104</v>
      </c>
      <c r="Z503" s="41" t="s">
        <v>104</v>
      </c>
      <c r="AA503" s="41" t="s">
        <v>104</v>
      </c>
      <c r="AB503" s="41" t="s">
        <v>104</v>
      </c>
      <c r="AC503" s="41" t="s">
        <v>104</v>
      </c>
      <c r="AD503" s="41" t="s">
        <v>104</v>
      </c>
      <c r="AE503" s="41" t="s">
        <v>104</v>
      </c>
      <c r="AF503" s="41" t="s">
        <v>104</v>
      </c>
      <c r="AG503" s="41" t="s">
        <v>104</v>
      </c>
      <c r="AH503" s="11"/>
      <c r="AI503" s="41" t="s">
        <v>104</v>
      </c>
    </row>
    <row r="504" spans="20:36">
      <c r="T504" s="41" t="s">
        <v>104</v>
      </c>
      <c r="U504" t="s">
        <v>246</v>
      </c>
      <c r="V504" t="s">
        <v>341</v>
      </c>
      <c r="AC504" t="s">
        <v>310</v>
      </c>
      <c r="AF504" s="11"/>
      <c r="AG504" s="11"/>
      <c r="AH504" s="11"/>
    </row>
    <row r="505" spans="20:36">
      <c r="T505" t="s">
        <v>286</v>
      </c>
      <c r="U505" t="s">
        <v>682</v>
      </c>
      <c r="V505" t="s">
        <v>419</v>
      </c>
      <c r="AC505" t="s">
        <v>665</v>
      </c>
      <c r="AF505" s="11"/>
      <c r="AG505" s="11"/>
      <c r="AH505" s="11"/>
    </row>
    <row r="506" spans="20:36">
      <c r="T506" t="s">
        <v>669</v>
      </c>
      <c r="U506" t="s">
        <v>349</v>
      </c>
      <c r="V506" t="s">
        <v>350</v>
      </c>
      <c r="AC506" t="s">
        <v>312</v>
      </c>
      <c r="AF506" s="11"/>
      <c r="AG506" s="11"/>
      <c r="AH506" s="11"/>
    </row>
    <row r="507" spans="20:36">
      <c r="T507" t="s">
        <v>288</v>
      </c>
      <c r="U507" t="s">
        <v>127</v>
      </c>
      <c r="V507" t="s">
        <v>269</v>
      </c>
      <c r="AC507" t="s">
        <v>313</v>
      </c>
      <c r="AF507" s="11"/>
      <c r="AG507" s="11"/>
    </row>
    <row r="508" spans="20:36">
      <c r="T508" t="s">
        <v>127</v>
      </c>
      <c r="U508" t="s">
        <v>513</v>
      </c>
      <c r="V508" t="s">
        <v>359</v>
      </c>
      <c r="AC508" t="s">
        <v>314</v>
      </c>
      <c r="AF508" s="11"/>
      <c r="AG508" s="11"/>
      <c r="AH508" s="41" t="s">
        <v>105</v>
      </c>
    </row>
    <row r="509" spans="20:36">
      <c r="T509" t="s">
        <v>289</v>
      </c>
      <c r="AC509" t="s">
        <v>315</v>
      </c>
      <c r="AH509" s="11"/>
    </row>
    <row r="510" spans="20:36">
      <c r="AH510" s="11"/>
      <c r="AJ510" s="41" t="s">
        <v>19</v>
      </c>
    </row>
    <row r="511" spans="20:36">
      <c r="U511" s="41" t="s">
        <v>105</v>
      </c>
      <c r="V511" s="41" t="s">
        <v>105</v>
      </c>
      <c r="W511" s="41" t="s">
        <v>105</v>
      </c>
      <c r="X511" s="41" t="s">
        <v>105</v>
      </c>
      <c r="Y511" s="41" t="s">
        <v>105</v>
      </c>
      <c r="Z511" s="41" t="s">
        <v>105</v>
      </c>
      <c r="AA511" s="41" t="s">
        <v>105</v>
      </c>
      <c r="AB511" s="41" t="s">
        <v>105</v>
      </c>
      <c r="AC511" s="41" t="s">
        <v>105</v>
      </c>
      <c r="AD511" s="41" t="s">
        <v>105</v>
      </c>
      <c r="AE511" s="41" t="s">
        <v>105</v>
      </c>
      <c r="AF511" s="41" t="s">
        <v>105</v>
      </c>
      <c r="AG511" s="41" t="s">
        <v>105</v>
      </c>
      <c r="AH511" s="11"/>
      <c r="AI511" s="41" t="s">
        <v>105</v>
      </c>
    </row>
    <row r="512" spans="20:36">
      <c r="T512" s="41" t="s">
        <v>105</v>
      </c>
      <c r="U512" t="s">
        <v>405</v>
      </c>
      <c r="V512" t="s">
        <v>346</v>
      </c>
      <c r="AC512" t="s">
        <v>412</v>
      </c>
      <c r="AE512" s="11"/>
      <c r="AH512" s="11"/>
    </row>
    <row r="513" spans="20:36">
      <c r="T513" s="79" t="s">
        <v>493</v>
      </c>
      <c r="U513" s="78" t="s">
        <v>397</v>
      </c>
      <c r="V513" t="s">
        <v>386</v>
      </c>
      <c r="AC513" t="s">
        <v>389</v>
      </c>
      <c r="AE513" s="11"/>
      <c r="AH513" s="11"/>
    </row>
    <row r="514" spans="20:36">
      <c r="T514" s="11" t="s">
        <v>420</v>
      </c>
      <c r="U514" t="s">
        <v>421</v>
      </c>
      <c r="V514" t="s">
        <v>398</v>
      </c>
      <c r="AC514" t="s">
        <v>458</v>
      </c>
      <c r="AE514" s="11"/>
      <c r="AH514" s="11"/>
    </row>
    <row r="515" spans="20:36">
      <c r="T515" s="11" t="s">
        <v>459</v>
      </c>
      <c r="U515" t="s">
        <v>432</v>
      </c>
      <c r="V515" t="s">
        <v>406</v>
      </c>
      <c r="AC515" t="s">
        <v>272</v>
      </c>
      <c r="AE515" s="11"/>
      <c r="AH515" s="41" t="s">
        <v>106</v>
      </c>
    </row>
    <row r="516" spans="20:36">
      <c r="T516" s="11" t="s">
        <v>385</v>
      </c>
      <c r="U516" t="s">
        <v>354</v>
      </c>
      <c r="V516" t="s">
        <v>422</v>
      </c>
      <c r="AC516" t="s">
        <v>269</v>
      </c>
      <c r="AE516" s="11"/>
    </row>
    <row r="517" spans="20:36">
      <c r="T517" s="11" t="s">
        <v>396</v>
      </c>
      <c r="AE517" s="11"/>
    </row>
    <row r="518" spans="20:36">
      <c r="T518" s="11" t="s">
        <v>404</v>
      </c>
      <c r="U518" s="41" t="s">
        <v>106</v>
      </c>
      <c r="V518" s="41" t="s">
        <v>106</v>
      </c>
      <c r="W518" s="41" t="s">
        <v>106</v>
      </c>
      <c r="X518" s="41" t="s">
        <v>106</v>
      </c>
      <c r="Y518" s="41" t="s">
        <v>106</v>
      </c>
      <c r="Z518" s="41" t="s">
        <v>106</v>
      </c>
      <c r="AA518" s="41" t="s">
        <v>106</v>
      </c>
      <c r="AB518" s="41" t="s">
        <v>106</v>
      </c>
      <c r="AC518" s="41" t="s">
        <v>106</v>
      </c>
      <c r="AD518" s="41" t="s">
        <v>106</v>
      </c>
      <c r="AE518" s="41" t="s">
        <v>106</v>
      </c>
      <c r="AF518" s="41" t="s">
        <v>106</v>
      </c>
      <c r="AG518" s="41" t="s">
        <v>106</v>
      </c>
      <c r="AI518" s="41" t="s">
        <v>106</v>
      </c>
      <c r="AJ518" s="41" t="s">
        <v>104</v>
      </c>
    </row>
    <row r="519" spans="20:36">
      <c r="T519" s="41" t="s">
        <v>106</v>
      </c>
      <c r="U519" t="s">
        <v>518</v>
      </c>
      <c r="V519" t="s">
        <v>519</v>
      </c>
      <c r="AC519" t="s">
        <v>525</v>
      </c>
      <c r="AJ519" s="11"/>
    </row>
    <row r="520" spans="20:36">
      <c r="T520" t="s">
        <v>517</v>
      </c>
      <c r="U520" t="s">
        <v>534</v>
      </c>
      <c r="V520" t="s">
        <v>535</v>
      </c>
      <c r="AC520" t="s">
        <v>540</v>
      </c>
      <c r="AJ520" s="11"/>
    </row>
    <row r="521" spans="20:36">
      <c r="T521" t="s">
        <v>533</v>
      </c>
      <c r="U521" t="s">
        <v>548</v>
      </c>
      <c r="V521" t="s">
        <v>672</v>
      </c>
      <c r="AC521" t="s">
        <v>554</v>
      </c>
      <c r="AJ521" s="11"/>
    </row>
    <row r="522" spans="20:36">
      <c r="T522" t="s">
        <v>547</v>
      </c>
      <c r="U522" t="s">
        <v>563</v>
      </c>
      <c r="V522" t="s">
        <v>564</v>
      </c>
      <c r="AC522" t="s">
        <v>569</v>
      </c>
      <c r="AJ522" s="11"/>
    </row>
    <row r="523" spans="20:36">
      <c r="T523" t="s">
        <v>562</v>
      </c>
      <c r="U523" t="s">
        <v>662</v>
      </c>
      <c r="V523" t="s">
        <v>578</v>
      </c>
      <c r="AC523" t="s">
        <v>583</v>
      </c>
      <c r="AH523" s="41" t="s">
        <v>107</v>
      </c>
      <c r="AJ523" s="11"/>
    </row>
    <row r="524" spans="20:36">
      <c r="T524" t="s">
        <v>577</v>
      </c>
      <c r="AJ524" s="11"/>
    </row>
    <row r="526" spans="20:36">
      <c r="U526" s="41" t="s">
        <v>107</v>
      </c>
      <c r="V526" s="41" t="s">
        <v>107</v>
      </c>
      <c r="W526" s="41" t="s">
        <v>107</v>
      </c>
      <c r="X526" s="41" t="s">
        <v>107</v>
      </c>
      <c r="Y526" s="41" t="s">
        <v>107</v>
      </c>
      <c r="Z526" s="41" t="s">
        <v>107</v>
      </c>
      <c r="AA526" s="41" t="s">
        <v>107</v>
      </c>
      <c r="AB526" s="41" t="s">
        <v>107</v>
      </c>
      <c r="AC526" s="41" t="s">
        <v>107</v>
      </c>
      <c r="AD526" s="41" t="s">
        <v>107</v>
      </c>
      <c r="AE526" s="41" t="s">
        <v>107</v>
      </c>
      <c r="AF526" s="41" t="s">
        <v>107</v>
      </c>
      <c r="AG526" s="41" t="s">
        <v>107</v>
      </c>
      <c r="AI526" s="41" t="s">
        <v>107</v>
      </c>
      <c r="AJ526" s="41" t="s">
        <v>105</v>
      </c>
    </row>
    <row r="527" spans="20:36">
      <c r="T527" s="41" t="s">
        <v>107</v>
      </c>
      <c r="U527" t="s">
        <v>698</v>
      </c>
      <c r="V527" t="s">
        <v>702</v>
      </c>
      <c r="AC527" t="s">
        <v>730</v>
      </c>
      <c r="AD527" s="78"/>
      <c r="AF527" s="78"/>
      <c r="AH527" s="78"/>
      <c r="AJ527" s="11"/>
    </row>
    <row r="528" spans="20:36">
      <c r="T528" t="s">
        <v>693</v>
      </c>
      <c r="U528" t="s">
        <v>692</v>
      </c>
      <c r="V528" t="s">
        <v>703</v>
      </c>
      <c r="W528" s="78"/>
      <c r="AB528" s="78"/>
      <c r="AC528" t="s">
        <v>731</v>
      </c>
      <c r="AH528" s="78"/>
      <c r="AJ528" s="11"/>
    </row>
    <row r="529" spans="20:36">
      <c r="T529" t="s">
        <v>694</v>
      </c>
      <c r="U529" t="s">
        <v>699</v>
      </c>
      <c r="V529" t="s">
        <v>704</v>
      </c>
      <c r="AA529" s="78"/>
      <c r="AC529" s="78" t="s">
        <v>734</v>
      </c>
      <c r="AF529" s="78"/>
      <c r="AJ529" s="11"/>
    </row>
    <row r="530" spans="20:36">
      <c r="T530" t="s">
        <v>695</v>
      </c>
      <c r="U530" t="s">
        <v>700</v>
      </c>
      <c r="V530" t="s">
        <v>705</v>
      </c>
      <c r="AC530" t="s">
        <v>732</v>
      </c>
      <c r="AH530" s="41" t="s">
        <v>108</v>
      </c>
      <c r="AJ530" s="11"/>
    </row>
    <row r="531" spans="20:36">
      <c r="T531" t="s">
        <v>696</v>
      </c>
      <c r="U531" t="s">
        <v>701</v>
      </c>
      <c r="V531" t="s">
        <v>692</v>
      </c>
      <c r="W531" s="78"/>
      <c r="Z531" s="78"/>
      <c r="AA531" s="78"/>
      <c r="AC531" t="s">
        <v>733</v>
      </c>
      <c r="AG531" s="78"/>
      <c r="AJ531" s="11"/>
    </row>
    <row r="532" spans="20:36">
      <c r="T532" t="s">
        <v>697</v>
      </c>
      <c r="W532" s="78"/>
      <c r="AJ532" s="11"/>
    </row>
    <row r="533" spans="20:36">
      <c r="U533" s="41" t="s">
        <v>108</v>
      </c>
      <c r="V533" s="41" t="s">
        <v>108</v>
      </c>
      <c r="W533" s="41" t="s">
        <v>108</v>
      </c>
      <c r="X533" s="41" t="s">
        <v>108</v>
      </c>
      <c r="Y533" s="41" t="s">
        <v>108</v>
      </c>
      <c r="Z533" s="41" t="s">
        <v>108</v>
      </c>
      <c r="AA533" s="41" t="s">
        <v>108</v>
      </c>
      <c r="AB533" s="41" t="s">
        <v>108</v>
      </c>
      <c r="AC533" s="41" t="s">
        <v>108</v>
      </c>
      <c r="AD533" s="41" t="s">
        <v>108</v>
      </c>
      <c r="AE533" s="41" t="s">
        <v>108</v>
      </c>
      <c r="AF533" s="41" t="s">
        <v>108</v>
      </c>
      <c r="AG533" s="41" t="s">
        <v>108</v>
      </c>
      <c r="AI533" s="41" t="s">
        <v>108</v>
      </c>
      <c r="AJ533" s="41" t="s">
        <v>106</v>
      </c>
    </row>
    <row r="534" spans="20:36">
      <c r="T534" s="41" t="s">
        <v>108</v>
      </c>
    </row>
    <row r="536" spans="20:36">
      <c r="AH536" s="41" t="s">
        <v>109</v>
      </c>
    </row>
    <row r="539" spans="20:36">
      <c r="U539" s="41" t="s">
        <v>109</v>
      </c>
      <c r="V539" s="41" t="s">
        <v>109</v>
      </c>
      <c r="W539" s="41" t="s">
        <v>109</v>
      </c>
      <c r="X539" s="41" t="s">
        <v>109</v>
      </c>
      <c r="Y539" s="41" t="s">
        <v>109</v>
      </c>
      <c r="Z539" s="41" t="s">
        <v>109</v>
      </c>
      <c r="AA539" s="41" t="s">
        <v>109</v>
      </c>
      <c r="AB539" s="41" t="s">
        <v>109</v>
      </c>
      <c r="AC539" s="41" t="s">
        <v>109</v>
      </c>
      <c r="AD539" s="41" t="s">
        <v>109</v>
      </c>
      <c r="AE539" s="41" t="s">
        <v>109</v>
      </c>
      <c r="AF539" s="41" t="s">
        <v>109</v>
      </c>
      <c r="AG539" s="41" t="s">
        <v>109</v>
      </c>
      <c r="AI539" s="41" t="s">
        <v>109</v>
      </c>
    </row>
    <row r="540" spans="20:36">
      <c r="T540" s="41" t="s">
        <v>109</v>
      </c>
    </row>
    <row r="541" spans="20:36">
      <c r="AJ541" s="41" t="s">
        <v>107</v>
      </c>
    </row>
    <row r="542" spans="20:36">
      <c r="AH542" s="41" t="s">
        <v>110</v>
      </c>
    </row>
    <row r="543" spans="20:36">
      <c r="AJ543" s="78"/>
    </row>
    <row r="545" spans="20:36">
      <c r="U545" s="41"/>
      <c r="V545" s="41"/>
      <c r="W545" s="41"/>
      <c r="X545" s="41"/>
      <c r="Y545" s="41"/>
      <c r="Z545" s="41"/>
      <c r="AA545" s="41"/>
      <c r="AB545" s="41"/>
      <c r="AC545" s="41"/>
      <c r="AD545" s="41"/>
      <c r="AE545" s="41"/>
      <c r="AF545" s="41"/>
      <c r="AG545" s="41"/>
      <c r="AI545" s="41"/>
    </row>
    <row r="546" spans="20:36">
      <c r="T546" s="41"/>
    </row>
    <row r="548" spans="20:36">
      <c r="AH548" s="41" t="s">
        <v>111</v>
      </c>
      <c r="AJ548" s="41" t="s">
        <v>108</v>
      </c>
    </row>
    <row r="551" spans="20:36">
      <c r="U551" s="41"/>
      <c r="V551" s="41"/>
      <c r="W551" s="41"/>
      <c r="X551" s="41"/>
      <c r="Y551" s="41"/>
      <c r="Z551" s="41"/>
      <c r="AA551" s="41"/>
      <c r="AB551" s="41"/>
      <c r="AC551" s="41"/>
      <c r="AD551" s="41"/>
      <c r="AE551" s="41"/>
      <c r="AF551" s="41"/>
      <c r="AG551" s="41"/>
      <c r="AI551" s="41"/>
    </row>
    <row r="552" spans="20:36">
      <c r="T552" s="41"/>
    </row>
    <row r="554" spans="20:36">
      <c r="AJ554" s="41" t="s">
        <v>109</v>
      </c>
    </row>
    <row r="555" spans="20:36" ht="23.25">
      <c r="AH555" s="42" t="s">
        <v>157</v>
      </c>
    </row>
    <row r="556" spans="20:36">
      <c r="AH556" s="41" t="s">
        <v>11</v>
      </c>
    </row>
    <row r="558" spans="20:36" ht="23.25">
      <c r="U558" s="42" t="s">
        <v>131</v>
      </c>
      <c r="V558" s="42" t="s">
        <v>133</v>
      </c>
      <c r="W558" s="42" t="s">
        <v>135</v>
      </c>
      <c r="X558" s="42" t="s">
        <v>137</v>
      </c>
      <c r="Y558" s="42" t="s">
        <v>139</v>
      </c>
      <c r="Z558" s="42" t="s">
        <v>141</v>
      </c>
      <c r="AA558" s="42" t="s">
        <v>143</v>
      </c>
      <c r="AB558" s="42" t="s">
        <v>145</v>
      </c>
      <c r="AC558" s="42" t="s">
        <v>147</v>
      </c>
      <c r="AD558" s="42" t="s">
        <v>149</v>
      </c>
      <c r="AE558" s="42" t="s">
        <v>151</v>
      </c>
      <c r="AF558" s="42" t="s">
        <v>153</v>
      </c>
      <c r="AG558" s="42" t="s">
        <v>155</v>
      </c>
      <c r="AI558" s="42" t="s">
        <v>159</v>
      </c>
    </row>
    <row r="559" spans="20:36" ht="23.25">
      <c r="T559" s="42" t="s">
        <v>129</v>
      </c>
      <c r="U559" s="41" t="s">
        <v>11</v>
      </c>
      <c r="V559" s="41" t="s">
        <v>11</v>
      </c>
      <c r="W559" s="41" t="s">
        <v>11</v>
      </c>
      <c r="X559" s="41" t="s">
        <v>11</v>
      </c>
      <c r="Y559" s="41" t="s">
        <v>11</v>
      </c>
      <c r="Z559" s="41" t="s">
        <v>11</v>
      </c>
      <c r="AA559" s="41" t="s">
        <v>11</v>
      </c>
      <c r="AB559" s="41" t="s">
        <v>11</v>
      </c>
      <c r="AC559" s="41" t="s">
        <v>11</v>
      </c>
      <c r="AD559" s="41" t="s">
        <v>11</v>
      </c>
      <c r="AE559" s="41" t="s">
        <v>11</v>
      </c>
      <c r="AF559" s="41" t="s">
        <v>11</v>
      </c>
      <c r="AG559" s="41" t="s">
        <v>11</v>
      </c>
      <c r="AI559" s="41" t="s">
        <v>11</v>
      </c>
    </row>
    <row r="560" spans="20:36">
      <c r="T560" s="41" t="s">
        <v>451</v>
      </c>
      <c r="U560" s="43" t="s">
        <v>514</v>
      </c>
      <c r="V560" s="43" t="s">
        <v>182</v>
      </c>
      <c r="W560" s="43"/>
      <c r="X560" s="43"/>
      <c r="Y560" s="43"/>
      <c r="Z560" s="43"/>
      <c r="AA560" s="43"/>
      <c r="AB560" s="43"/>
      <c r="AC560" s="43" t="s">
        <v>515</v>
      </c>
      <c r="AD560" s="43"/>
      <c r="AE560" s="43"/>
      <c r="AF560" s="43"/>
      <c r="AG560" s="43"/>
      <c r="AJ560" s="41"/>
    </row>
    <row r="561" spans="20:36">
      <c r="T561" s="43" t="s">
        <v>182</v>
      </c>
      <c r="U561" s="43" t="s">
        <v>184</v>
      </c>
      <c r="V561" s="43" t="s">
        <v>185</v>
      </c>
      <c r="W561" s="43"/>
      <c r="X561" s="43"/>
      <c r="Y561" s="43"/>
      <c r="Z561" s="43"/>
      <c r="AA561" s="43"/>
      <c r="AB561" s="43"/>
      <c r="AC561" s="43" t="s">
        <v>184</v>
      </c>
      <c r="AD561" s="43"/>
      <c r="AE561" s="43"/>
      <c r="AF561" s="43"/>
      <c r="AG561" s="43"/>
    </row>
    <row r="562" spans="20:36">
      <c r="T562" s="43" t="s">
        <v>187</v>
      </c>
      <c r="U562" s="43" t="s">
        <v>185</v>
      </c>
      <c r="V562" s="43" t="s">
        <v>516</v>
      </c>
      <c r="W562" s="43"/>
      <c r="X562" s="43"/>
      <c r="Y562" s="43"/>
      <c r="Z562" s="43"/>
      <c r="AA562" s="43"/>
      <c r="AB562" s="43"/>
      <c r="AC562" s="43" t="s">
        <v>185</v>
      </c>
      <c r="AD562" s="43"/>
      <c r="AE562" s="43"/>
      <c r="AF562" s="43"/>
      <c r="AG562" s="43"/>
    </row>
    <row r="563" spans="20:36">
      <c r="T563" s="43" t="s">
        <v>178</v>
      </c>
      <c r="U563" s="78" t="s">
        <v>201</v>
      </c>
      <c r="V563" s="43" t="s">
        <v>208</v>
      </c>
      <c r="W563" s="43"/>
      <c r="X563" s="43"/>
      <c r="Y563" s="43"/>
      <c r="Z563" s="43"/>
      <c r="AA563" s="43"/>
      <c r="AB563" s="43"/>
      <c r="AC563" s="43" t="s">
        <v>219</v>
      </c>
      <c r="AD563" s="43"/>
      <c r="AE563" s="43"/>
      <c r="AF563" s="43"/>
      <c r="AG563" s="43"/>
      <c r="AH563" s="10"/>
    </row>
    <row r="564" spans="20:36">
      <c r="T564" t="s">
        <v>179</v>
      </c>
      <c r="U564" s="43" t="s">
        <v>202</v>
      </c>
      <c r="V564" t="s">
        <v>210</v>
      </c>
      <c r="W564" s="43"/>
      <c r="X564" s="43"/>
      <c r="Y564" s="43"/>
      <c r="Z564" s="43"/>
      <c r="AA564" s="43"/>
      <c r="AB564" s="43"/>
      <c r="AC564" t="s">
        <v>220</v>
      </c>
      <c r="AD564" s="43"/>
      <c r="AE564" s="43"/>
      <c r="AF564" s="43"/>
      <c r="AG564" s="43"/>
    </row>
    <row r="565" spans="20:36">
      <c r="U565" s="43" t="s">
        <v>200</v>
      </c>
      <c r="V565" s="43"/>
      <c r="W565" s="43"/>
      <c r="X565" s="43"/>
      <c r="Y565" s="43"/>
      <c r="Z565" s="43"/>
      <c r="AA565" s="43"/>
      <c r="AB565" s="43"/>
      <c r="AC565" s="43" t="s">
        <v>182</v>
      </c>
      <c r="AD565" s="43"/>
      <c r="AE565" s="43"/>
      <c r="AF565" s="43"/>
      <c r="AG565" s="43"/>
      <c r="AH565" s="41" t="s">
        <v>19</v>
      </c>
    </row>
    <row r="566" spans="20:36">
      <c r="T566" s="10"/>
      <c r="U566" s="43"/>
      <c r="V566" s="43"/>
      <c r="W566" s="43"/>
      <c r="X566" s="43"/>
      <c r="Y566" s="43"/>
      <c r="Z566" s="43"/>
      <c r="AA566" s="43"/>
      <c r="AB566" s="43"/>
      <c r="AC566" s="43"/>
      <c r="AD566" s="43"/>
      <c r="AE566" s="43"/>
      <c r="AF566" s="43"/>
      <c r="AG566" s="43"/>
      <c r="AJ566" s="41"/>
    </row>
    <row r="567" spans="20:36">
      <c r="U567" s="43"/>
      <c r="V567" s="43"/>
      <c r="W567" s="43"/>
      <c r="X567" s="43"/>
      <c r="Y567" s="43"/>
      <c r="Z567" s="43"/>
      <c r="AA567" s="43"/>
      <c r="AB567" s="43"/>
      <c r="AC567" s="43"/>
      <c r="AD567" s="43"/>
      <c r="AE567" s="43"/>
      <c r="AF567" s="43"/>
      <c r="AG567" s="43"/>
    </row>
    <row r="568" spans="20:36">
      <c r="U568" s="41" t="s">
        <v>19</v>
      </c>
      <c r="V568" s="41" t="s">
        <v>19</v>
      </c>
      <c r="W568" s="41" t="s">
        <v>19</v>
      </c>
      <c r="X568" s="41" t="s">
        <v>19</v>
      </c>
      <c r="Y568" s="41" t="s">
        <v>19</v>
      </c>
      <c r="Z568" s="41" t="s">
        <v>19</v>
      </c>
      <c r="AA568" s="41" t="s">
        <v>19</v>
      </c>
      <c r="AB568" s="41" t="s">
        <v>19</v>
      </c>
      <c r="AC568" s="41" t="s">
        <v>19</v>
      </c>
      <c r="AD568" s="41" t="s">
        <v>19</v>
      </c>
      <c r="AE568" s="41" t="s">
        <v>19</v>
      </c>
      <c r="AF568" s="41" t="s">
        <v>19</v>
      </c>
      <c r="AG568" s="41" t="s">
        <v>19</v>
      </c>
      <c r="AI568" s="41" t="s">
        <v>19</v>
      </c>
    </row>
    <row r="569" spans="20:36">
      <c r="T569" s="41" t="s">
        <v>452</v>
      </c>
      <c r="U569" s="11" t="s">
        <v>182</v>
      </c>
      <c r="V569" s="11" t="s">
        <v>183</v>
      </c>
      <c r="AC569" s="11" t="s">
        <v>200</v>
      </c>
    </row>
    <row r="570" spans="20:36">
      <c r="T570" s="11" t="s">
        <v>183</v>
      </c>
      <c r="U570" s="11" t="s">
        <v>454</v>
      </c>
      <c r="V570" s="11" t="s">
        <v>184</v>
      </c>
      <c r="AC570" s="11" t="s">
        <v>245</v>
      </c>
    </row>
    <row r="571" spans="20:36">
      <c r="T571" s="11" t="s">
        <v>184</v>
      </c>
      <c r="U571" s="11" t="s">
        <v>204</v>
      </c>
      <c r="V571" s="11" t="s">
        <v>245</v>
      </c>
      <c r="AC571" s="11" t="s">
        <v>258</v>
      </c>
    </row>
    <row r="572" spans="20:36">
      <c r="T572" s="11" t="s">
        <v>185</v>
      </c>
      <c r="U572" s="11" t="s">
        <v>205</v>
      </c>
      <c r="V572" s="11" t="s">
        <v>241</v>
      </c>
      <c r="AC572" s="11" t="s">
        <v>208</v>
      </c>
    </row>
    <row r="573" spans="20:36" ht="23.25">
      <c r="T573" s="11" t="s">
        <v>186</v>
      </c>
      <c r="U573" s="81" t="s">
        <v>207</v>
      </c>
      <c r="V573" s="11" t="s">
        <v>242</v>
      </c>
      <c r="AC573" s="11" t="s">
        <v>243</v>
      </c>
      <c r="AH573" s="41" t="s">
        <v>104</v>
      </c>
      <c r="AJ573" s="42" t="s">
        <v>161</v>
      </c>
    </row>
    <row r="574" spans="20:36">
      <c r="T574" s="80" t="s">
        <v>354</v>
      </c>
      <c r="V574" s="11" t="s">
        <v>243</v>
      </c>
      <c r="AC574" s="11" t="s">
        <v>207</v>
      </c>
      <c r="AH574" s="11"/>
      <c r="AJ574" s="41" t="s">
        <v>11</v>
      </c>
    </row>
    <row r="575" spans="20:36">
      <c r="T575" s="11" t="s">
        <v>188</v>
      </c>
      <c r="AH575" s="11"/>
    </row>
    <row r="576" spans="20:36">
      <c r="U576" s="41" t="s">
        <v>104</v>
      </c>
      <c r="V576" s="41" t="s">
        <v>104</v>
      </c>
      <c r="W576" s="41" t="s">
        <v>104</v>
      </c>
      <c r="X576" s="41" t="s">
        <v>104</v>
      </c>
      <c r="Y576" s="41" t="s">
        <v>104</v>
      </c>
      <c r="Z576" s="41" t="s">
        <v>104</v>
      </c>
      <c r="AA576" s="41" t="s">
        <v>104</v>
      </c>
      <c r="AB576" s="41" t="s">
        <v>104</v>
      </c>
      <c r="AC576" s="41" t="s">
        <v>104</v>
      </c>
      <c r="AD576" s="41" t="s">
        <v>104</v>
      </c>
      <c r="AE576" s="41" t="s">
        <v>104</v>
      </c>
      <c r="AF576" s="41" t="s">
        <v>104</v>
      </c>
      <c r="AG576" s="41" t="s">
        <v>104</v>
      </c>
      <c r="AH576" s="11"/>
      <c r="AI576" s="41" t="s">
        <v>104</v>
      </c>
    </row>
    <row r="577" spans="20:36">
      <c r="T577" s="41" t="s">
        <v>104</v>
      </c>
      <c r="U577" t="s">
        <v>592</v>
      </c>
      <c r="V577" t="s">
        <v>593</v>
      </c>
      <c r="AC577" t="s">
        <v>598</v>
      </c>
      <c r="AD577" s="11"/>
      <c r="AE577" s="11"/>
      <c r="AF577" s="11"/>
      <c r="AG577" s="11"/>
      <c r="AH577" s="11"/>
    </row>
    <row r="578" spans="20:36">
      <c r="T578" t="s">
        <v>591</v>
      </c>
      <c r="U578" t="s">
        <v>682</v>
      </c>
      <c r="V578" t="s">
        <v>667</v>
      </c>
      <c r="AC578" t="s">
        <v>664</v>
      </c>
      <c r="AD578" s="11"/>
      <c r="AE578" s="11"/>
      <c r="AF578" s="11"/>
      <c r="AG578" s="11"/>
      <c r="AH578" s="11"/>
    </row>
    <row r="579" spans="20:36">
      <c r="T579" t="s">
        <v>666</v>
      </c>
      <c r="U579" t="s">
        <v>610</v>
      </c>
      <c r="V579" t="s">
        <v>611</v>
      </c>
      <c r="AC579" t="s">
        <v>616</v>
      </c>
      <c r="AD579" s="11"/>
      <c r="AE579" s="11"/>
      <c r="AF579" s="11"/>
      <c r="AG579" s="11"/>
      <c r="AH579" s="11"/>
    </row>
    <row r="580" spans="20:36">
      <c r="T580" t="s">
        <v>609</v>
      </c>
      <c r="U580" t="s">
        <v>621</v>
      </c>
      <c r="V580" t="s">
        <v>622</v>
      </c>
      <c r="AC580" t="s">
        <v>620</v>
      </c>
      <c r="AD580" s="11"/>
      <c r="AE580" s="11"/>
      <c r="AF580" s="11"/>
      <c r="AG580" s="11"/>
    </row>
    <row r="581" spans="20:36">
      <c r="T581" t="s">
        <v>621</v>
      </c>
      <c r="U581" t="s">
        <v>633</v>
      </c>
      <c r="V581" t="s">
        <v>634</v>
      </c>
      <c r="AC581" t="s">
        <v>638</v>
      </c>
      <c r="AD581" s="11"/>
      <c r="AE581" s="11"/>
      <c r="AF581" s="11"/>
      <c r="AG581" s="11"/>
      <c r="AH581" s="41" t="s">
        <v>105</v>
      </c>
    </row>
    <row r="582" spans="20:36">
      <c r="T582" t="s">
        <v>632</v>
      </c>
      <c r="AC582" t="s">
        <v>644</v>
      </c>
      <c r="AE582" s="11"/>
      <c r="AH582" s="11"/>
    </row>
    <row r="583" spans="20:36">
      <c r="AH583" s="11"/>
      <c r="AJ583" s="41" t="s">
        <v>19</v>
      </c>
    </row>
    <row r="584" spans="20:36">
      <c r="U584" s="41" t="s">
        <v>105</v>
      </c>
      <c r="V584" s="41" t="s">
        <v>105</v>
      </c>
      <c r="W584" s="41" t="s">
        <v>105</v>
      </c>
      <c r="X584" s="41" t="s">
        <v>105</v>
      </c>
      <c r="Y584" s="41" t="s">
        <v>105</v>
      </c>
      <c r="Z584" s="41" t="s">
        <v>105</v>
      </c>
      <c r="AA584" s="41" t="s">
        <v>105</v>
      </c>
      <c r="AB584" s="41" t="s">
        <v>105</v>
      </c>
      <c r="AC584" s="41" t="s">
        <v>105</v>
      </c>
      <c r="AD584" s="41" t="s">
        <v>105</v>
      </c>
      <c r="AE584" s="41" t="s">
        <v>105</v>
      </c>
      <c r="AF584" s="41" t="s">
        <v>105</v>
      </c>
      <c r="AG584" s="41" t="s">
        <v>105</v>
      </c>
      <c r="AH584" s="11"/>
      <c r="AI584" s="41" t="s">
        <v>105</v>
      </c>
    </row>
    <row r="585" spans="20:36">
      <c r="T585" s="41" t="s">
        <v>105</v>
      </c>
      <c r="U585" t="s">
        <v>405</v>
      </c>
      <c r="V585" t="s">
        <v>346</v>
      </c>
      <c r="AC585" t="s">
        <v>412</v>
      </c>
      <c r="AE585" s="11"/>
      <c r="AH585" s="11"/>
    </row>
    <row r="586" spans="20:36">
      <c r="T586" s="79" t="s">
        <v>493</v>
      </c>
      <c r="U586" s="78" t="s">
        <v>397</v>
      </c>
      <c r="V586" t="s">
        <v>386</v>
      </c>
      <c r="AC586" t="s">
        <v>389</v>
      </c>
      <c r="AE586" s="11"/>
      <c r="AH586" s="11"/>
    </row>
    <row r="587" spans="20:36">
      <c r="T587" s="11" t="s">
        <v>420</v>
      </c>
      <c r="U587" t="s">
        <v>421</v>
      </c>
      <c r="V587" t="s">
        <v>398</v>
      </c>
      <c r="AC587" t="s">
        <v>458</v>
      </c>
      <c r="AE587" s="11"/>
      <c r="AH587" s="11"/>
    </row>
    <row r="588" spans="20:36">
      <c r="T588" s="11" t="s">
        <v>459</v>
      </c>
      <c r="U588" t="s">
        <v>432</v>
      </c>
      <c r="V588" t="s">
        <v>406</v>
      </c>
      <c r="AC588" t="s">
        <v>272</v>
      </c>
      <c r="AE588" s="11"/>
      <c r="AH588" s="41" t="s">
        <v>106</v>
      </c>
    </row>
    <row r="589" spans="20:36">
      <c r="T589" s="11" t="s">
        <v>385</v>
      </c>
      <c r="U589" t="s">
        <v>354</v>
      </c>
      <c r="V589" t="s">
        <v>422</v>
      </c>
      <c r="AC589" t="s">
        <v>269</v>
      </c>
      <c r="AE589" s="11"/>
    </row>
    <row r="590" spans="20:36">
      <c r="T590" s="11" t="s">
        <v>396</v>
      </c>
      <c r="AE590" s="11"/>
    </row>
    <row r="591" spans="20:36">
      <c r="T591" s="11" t="s">
        <v>404</v>
      </c>
      <c r="U591" s="41" t="s">
        <v>106</v>
      </c>
      <c r="V591" s="41" t="s">
        <v>106</v>
      </c>
      <c r="W591" s="41" t="s">
        <v>106</v>
      </c>
      <c r="X591" s="41" t="s">
        <v>106</v>
      </c>
      <c r="Y591" s="41" t="s">
        <v>106</v>
      </c>
      <c r="Z591" s="41" t="s">
        <v>106</v>
      </c>
      <c r="AA591" s="41" t="s">
        <v>106</v>
      </c>
      <c r="AB591" s="41" t="s">
        <v>106</v>
      </c>
      <c r="AC591" s="41" t="s">
        <v>106</v>
      </c>
      <c r="AD591" s="41" t="s">
        <v>106</v>
      </c>
      <c r="AE591" s="41" t="s">
        <v>106</v>
      </c>
      <c r="AF591" s="41" t="s">
        <v>106</v>
      </c>
      <c r="AG591" s="41" t="s">
        <v>106</v>
      </c>
      <c r="AI591" s="41" t="s">
        <v>106</v>
      </c>
      <c r="AJ591" s="41" t="s">
        <v>104</v>
      </c>
    </row>
    <row r="592" spans="20:36">
      <c r="T592" s="41" t="s">
        <v>106</v>
      </c>
      <c r="AJ592" s="11"/>
    </row>
    <row r="593" spans="20:36">
      <c r="AJ593" s="11"/>
    </row>
    <row r="594" spans="20:36">
      <c r="AH594" s="41" t="s">
        <v>107</v>
      </c>
      <c r="AJ594" s="11"/>
    </row>
    <row r="595" spans="20:36">
      <c r="AJ595" s="11"/>
    </row>
    <row r="596" spans="20:36">
      <c r="AJ596" s="11"/>
    </row>
    <row r="597" spans="20:36">
      <c r="U597" s="41" t="s">
        <v>107</v>
      </c>
      <c r="V597" s="41" t="s">
        <v>107</v>
      </c>
      <c r="W597" s="41" t="s">
        <v>107</v>
      </c>
      <c r="X597" s="41" t="s">
        <v>107</v>
      </c>
      <c r="Y597" s="41" t="s">
        <v>107</v>
      </c>
      <c r="Z597" s="41" t="s">
        <v>107</v>
      </c>
      <c r="AA597" s="41" t="s">
        <v>107</v>
      </c>
      <c r="AB597" s="41" t="s">
        <v>107</v>
      </c>
      <c r="AC597" s="41" t="s">
        <v>107</v>
      </c>
      <c r="AD597" s="41" t="s">
        <v>107</v>
      </c>
      <c r="AE597" s="41" t="s">
        <v>107</v>
      </c>
      <c r="AF597" s="41" t="s">
        <v>107</v>
      </c>
      <c r="AG597" s="41" t="s">
        <v>107</v>
      </c>
      <c r="AI597" s="41" t="s">
        <v>107</v>
      </c>
      <c r="AJ597" s="11"/>
    </row>
    <row r="598" spans="20:36">
      <c r="T598" s="41" t="s">
        <v>107</v>
      </c>
    </row>
    <row r="599" spans="20:36">
      <c r="AJ599" s="41" t="s">
        <v>105</v>
      </c>
    </row>
    <row r="600" spans="20:36">
      <c r="AH600" s="41" t="s">
        <v>108</v>
      </c>
      <c r="AJ600" s="11"/>
    </row>
    <row r="601" spans="20:36">
      <c r="AJ601" s="11"/>
    </row>
    <row r="602" spans="20:36">
      <c r="AJ602" s="11"/>
    </row>
    <row r="603" spans="20:36">
      <c r="U603" s="41" t="s">
        <v>108</v>
      </c>
      <c r="V603" s="41" t="s">
        <v>108</v>
      </c>
      <c r="W603" s="41" t="s">
        <v>108</v>
      </c>
      <c r="X603" s="41" t="s">
        <v>108</v>
      </c>
      <c r="Y603" s="41" t="s">
        <v>108</v>
      </c>
      <c r="Z603" s="41" t="s">
        <v>108</v>
      </c>
      <c r="AA603" s="41" t="s">
        <v>108</v>
      </c>
      <c r="AB603" s="41" t="s">
        <v>108</v>
      </c>
      <c r="AC603" s="41" t="s">
        <v>108</v>
      </c>
      <c r="AD603" s="41" t="s">
        <v>108</v>
      </c>
      <c r="AE603" s="41" t="s">
        <v>108</v>
      </c>
      <c r="AF603" s="41" t="s">
        <v>108</v>
      </c>
      <c r="AG603" s="41" t="s">
        <v>108</v>
      </c>
      <c r="AI603" s="41" t="s">
        <v>108</v>
      </c>
      <c r="AJ603" s="11"/>
    </row>
    <row r="604" spans="20:36">
      <c r="T604" s="41" t="s">
        <v>108</v>
      </c>
      <c r="AJ604" s="11"/>
    </row>
    <row r="605" spans="20:36">
      <c r="AJ605" s="11"/>
    </row>
    <row r="606" spans="20:36">
      <c r="AH606" s="41" t="s">
        <v>109</v>
      </c>
      <c r="AJ606" s="41" t="s">
        <v>106</v>
      </c>
    </row>
    <row r="609" spans="20:36">
      <c r="U609" s="41" t="s">
        <v>109</v>
      </c>
      <c r="V609" s="41" t="s">
        <v>109</v>
      </c>
      <c r="W609" s="41" t="s">
        <v>109</v>
      </c>
      <c r="X609" s="41" t="s">
        <v>109</v>
      </c>
      <c r="Y609" s="41" t="s">
        <v>109</v>
      </c>
      <c r="Z609" s="41" t="s">
        <v>109</v>
      </c>
      <c r="AA609" s="41" t="s">
        <v>109</v>
      </c>
      <c r="AB609" s="41" t="s">
        <v>109</v>
      </c>
      <c r="AC609" s="41" t="s">
        <v>109</v>
      </c>
      <c r="AD609" s="41" t="s">
        <v>109</v>
      </c>
      <c r="AE609" s="41" t="s">
        <v>109</v>
      </c>
      <c r="AF609" s="41" t="s">
        <v>109</v>
      </c>
      <c r="AG609" s="41" t="s">
        <v>109</v>
      </c>
      <c r="AI609" s="41" t="s">
        <v>109</v>
      </c>
    </row>
    <row r="610" spans="20:36">
      <c r="T610" s="41" t="s">
        <v>109</v>
      </c>
    </row>
    <row r="612" spans="20:36">
      <c r="AH612" s="41"/>
      <c r="AJ612" s="41" t="s">
        <v>107</v>
      </c>
    </row>
    <row r="615" spans="20:36" ht="23.25">
      <c r="U615" s="41"/>
      <c r="V615" s="41"/>
      <c r="W615" s="41"/>
      <c r="X615" s="41"/>
      <c r="Y615" s="41"/>
      <c r="Z615" s="41"/>
      <c r="AA615" s="41"/>
      <c r="AB615" s="41"/>
      <c r="AC615" s="41"/>
      <c r="AD615" s="41"/>
      <c r="AE615" s="41"/>
      <c r="AF615" s="41"/>
      <c r="AG615" s="41"/>
      <c r="AH615" s="42" t="s">
        <v>815</v>
      </c>
      <c r="AI615" s="41"/>
    </row>
    <row r="616" spans="20:36">
      <c r="T616" s="41"/>
      <c r="AH616" s="83" t="s">
        <v>11</v>
      </c>
    </row>
    <row r="618" spans="20:36" ht="23.25">
      <c r="U618" s="42" t="s">
        <v>795</v>
      </c>
      <c r="V618" s="42" t="s">
        <v>796</v>
      </c>
      <c r="W618" s="42" t="s">
        <v>797</v>
      </c>
      <c r="X618" s="42" t="s">
        <v>807</v>
      </c>
      <c r="Y618" s="42" t="s">
        <v>808</v>
      </c>
      <c r="Z618" s="42" t="s">
        <v>809</v>
      </c>
      <c r="AA618" s="42" t="s">
        <v>798</v>
      </c>
      <c r="AB618" s="42" t="s">
        <v>810</v>
      </c>
      <c r="AC618" s="42" t="s">
        <v>804</v>
      </c>
      <c r="AD618" s="42" t="s">
        <v>811</v>
      </c>
      <c r="AE618" s="42" t="s">
        <v>812</v>
      </c>
      <c r="AF618" s="42" t="s">
        <v>813</v>
      </c>
      <c r="AG618" s="42" t="s">
        <v>814</v>
      </c>
      <c r="AI618" s="42" t="s">
        <v>816</v>
      </c>
      <c r="AJ618" s="41" t="s">
        <v>108</v>
      </c>
    </row>
    <row r="619" spans="20:36" ht="23.25">
      <c r="T619" s="42" t="s">
        <v>794</v>
      </c>
      <c r="U619" s="83" t="s">
        <v>11</v>
      </c>
      <c r="V619" s="83" t="s">
        <v>11</v>
      </c>
      <c r="W619" s="83" t="s">
        <v>11</v>
      </c>
      <c r="X619" s="83" t="s">
        <v>11</v>
      </c>
      <c r="Y619" s="83" t="s">
        <v>11</v>
      </c>
      <c r="Z619" s="83" t="s">
        <v>11</v>
      </c>
      <c r="AA619" s="83" t="s">
        <v>11</v>
      </c>
      <c r="AB619" s="83" t="s">
        <v>11</v>
      </c>
      <c r="AC619" s="83" t="s">
        <v>11</v>
      </c>
      <c r="AD619" s="83" t="s">
        <v>11</v>
      </c>
      <c r="AE619" s="83" t="s">
        <v>11</v>
      </c>
      <c r="AF619" s="83" t="s">
        <v>11</v>
      </c>
      <c r="AG619" s="83" t="s">
        <v>11</v>
      </c>
      <c r="AI619" s="83" t="s">
        <v>11</v>
      </c>
    </row>
    <row r="620" spans="20:36">
      <c r="T620" s="83" t="s">
        <v>806</v>
      </c>
      <c r="U620" s="43" t="s">
        <v>514</v>
      </c>
      <c r="V620" s="43" t="s">
        <v>182</v>
      </c>
      <c r="W620" t="s">
        <v>182</v>
      </c>
      <c r="X620" s="43"/>
      <c r="Y620" s="43"/>
      <c r="Z620" s="43"/>
      <c r="AA620" t="s">
        <v>182</v>
      </c>
      <c r="AB620" s="43"/>
      <c r="AC620" s="43" t="s">
        <v>515</v>
      </c>
      <c r="AD620" s="43"/>
      <c r="AE620" s="43"/>
      <c r="AF620" s="43"/>
      <c r="AG620" s="43"/>
    </row>
    <row r="621" spans="20:36">
      <c r="T621" s="43" t="s">
        <v>182</v>
      </c>
      <c r="U621" s="43" t="s">
        <v>184</v>
      </c>
      <c r="V621" s="43" t="s">
        <v>185</v>
      </c>
      <c r="W621" t="s">
        <v>185</v>
      </c>
      <c r="X621" s="43"/>
      <c r="Y621" s="43"/>
      <c r="Z621" s="43"/>
      <c r="AA621" t="s">
        <v>185</v>
      </c>
      <c r="AB621" s="43"/>
      <c r="AC621" s="43" t="s">
        <v>184</v>
      </c>
      <c r="AD621" s="43"/>
      <c r="AE621" s="43"/>
      <c r="AF621" s="43"/>
      <c r="AG621" s="43"/>
    </row>
    <row r="622" spans="20:36">
      <c r="T622" s="43" t="s">
        <v>187</v>
      </c>
      <c r="U622" s="43" t="s">
        <v>185</v>
      </c>
      <c r="V622" s="43" t="s">
        <v>516</v>
      </c>
      <c r="W622" t="s">
        <v>211</v>
      </c>
      <c r="X622" s="43"/>
      <c r="Y622" s="43"/>
      <c r="Z622" s="43"/>
      <c r="AA622" t="s">
        <v>217</v>
      </c>
      <c r="AB622" s="43"/>
      <c r="AC622" s="43" t="s">
        <v>185</v>
      </c>
      <c r="AD622" s="43"/>
      <c r="AE622" s="43"/>
      <c r="AF622" s="43"/>
      <c r="AG622" s="43"/>
    </row>
    <row r="623" spans="20:36">
      <c r="T623" s="43" t="s">
        <v>178</v>
      </c>
      <c r="U623" s="78" t="s">
        <v>201</v>
      </c>
      <c r="V623" s="43" t="s">
        <v>208</v>
      </c>
      <c r="W623" t="s">
        <v>208</v>
      </c>
      <c r="X623" s="43"/>
      <c r="Y623" s="43"/>
      <c r="Z623" s="43"/>
      <c r="AA623" t="s">
        <v>24</v>
      </c>
      <c r="AB623" s="43"/>
      <c r="AC623" s="43" t="s">
        <v>219</v>
      </c>
      <c r="AD623" s="43"/>
      <c r="AE623" s="43"/>
      <c r="AF623" s="43"/>
      <c r="AG623" s="43"/>
      <c r="AH623" s="10"/>
    </row>
    <row r="624" spans="20:36">
      <c r="T624" t="s">
        <v>179</v>
      </c>
      <c r="U624" s="43" t="s">
        <v>202</v>
      </c>
      <c r="V624" t="s">
        <v>210</v>
      </c>
      <c r="W624" t="s">
        <v>212</v>
      </c>
      <c r="X624" s="43"/>
      <c r="Y624" s="43"/>
      <c r="Z624" s="43"/>
      <c r="AA624" t="s">
        <v>214</v>
      </c>
      <c r="AB624" s="43"/>
      <c r="AC624" t="s">
        <v>220</v>
      </c>
      <c r="AD624" s="43"/>
      <c r="AE624" s="43"/>
      <c r="AF624" s="43"/>
      <c r="AG624" s="43"/>
      <c r="AJ624" s="41" t="s">
        <v>109</v>
      </c>
    </row>
    <row r="625" spans="20:36">
      <c r="U625" s="43" t="s">
        <v>200</v>
      </c>
      <c r="V625" s="43"/>
      <c r="W625" t="s">
        <v>213</v>
      </c>
      <c r="X625" s="43"/>
      <c r="Y625" s="43"/>
      <c r="Z625" s="43"/>
      <c r="AA625" s="43"/>
      <c r="AB625" s="43"/>
      <c r="AC625" s="43" t="s">
        <v>182</v>
      </c>
      <c r="AD625" s="43"/>
      <c r="AE625" s="43"/>
      <c r="AF625" s="43"/>
      <c r="AG625" s="43"/>
      <c r="AH625" s="83" t="s">
        <v>19</v>
      </c>
    </row>
    <row r="626" spans="20:36">
      <c r="T626" s="10"/>
      <c r="U626" s="43"/>
      <c r="V626" s="43"/>
      <c r="W626" s="43"/>
      <c r="X626" s="43"/>
      <c r="Y626" s="43"/>
      <c r="Z626" s="43"/>
      <c r="AA626" s="43"/>
      <c r="AB626" s="43"/>
      <c r="AC626" s="43"/>
      <c r="AD626" s="43"/>
      <c r="AE626" s="43"/>
      <c r="AF626" s="43"/>
      <c r="AG626" s="43"/>
    </row>
    <row r="627" spans="20:36">
      <c r="U627" s="43"/>
      <c r="V627" s="43"/>
      <c r="W627" s="43"/>
      <c r="X627" s="43"/>
      <c r="Y627" s="43"/>
      <c r="Z627" s="43"/>
      <c r="AA627" s="43"/>
      <c r="AB627" s="43"/>
      <c r="AC627" s="43"/>
      <c r="AD627" s="43"/>
      <c r="AE627" s="43"/>
      <c r="AF627" s="43"/>
      <c r="AG627" s="43"/>
    </row>
    <row r="628" spans="20:36">
      <c r="U628" s="83" t="s">
        <v>19</v>
      </c>
      <c r="V628" s="83" t="s">
        <v>19</v>
      </c>
      <c r="W628" s="83" t="s">
        <v>19</v>
      </c>
      <c r="X628" s="83" t="s">
        <v>19</v>
      </c>
      <c r="Y628" s="83" t="s">
        <v>19</v>
      </c>
      <c r="Z628" s="83" t="s">
        <v>19</v>
      </c>
      <c r="AA628" s="83" t="s">
        <v>19</v>
      </c>
      <c r="AB628" s="83" t="s">
        <v>19</v>
      </c>
      <c r="AC628" s="83" t="s">
        <v>19</v>
      </c>
      <c r="AD628" s="83" t="s">
        <v>19</v>
      </c>
      <c r="AE628" s="83" t="s">
        <v>19</v>
      </c>
      <c r="AF628" s="83" t="s">
        <v>19</v>
      </c>
      <c r="AG628" s="83" t="s">
        <v>19</v>
      </c>
      <c r="AI628" s="83" t="s">
        <v>19</v>
      </c>
    </row>
    <row r="629" spans="20:36">
      <c r="T629" s="83" t="s">
        <v>452</v>
      </c>
      <c r="U629" s="11" t="s">
        <v>182</v>
      </c>
      <c r="V629" s="11" t="s">
        <v>183</v>
      </c>
      <c r="W629" s="11" t="s">
        <v>774</v>
      </c>
      <c r="AA629" s="11" t="s">
        <v>183</v>
      </c>
      <c r="AC629" s="11" t="s">
        <v>200</v>
      </c>
    </row>
    <row r="630" spans="20:36">
      <c r="T630" s="11" t="s">
        <v>183</v>
      </c>
      <c r="U630" s="11" t="s">
        <v>454</v>
      </c>
      <c r="V630" s="11" t="s">
        <v>184</v>
      </c>
      <c r="W630" s="11" t="s">
        <v>243</v>
      </c>
      <c r="AA630" s="11" t="s">
        <v>184</v>
      </c>
      <c r="AC630" s="11" t="s">
        <v>245</v>
      </c>
      <c r="AJ630" s="41"/>
    </row>
    <row r="631" spans="20:36">
      <c r="T631" s="11" t="s">
        <v>184</v>
      </c>
      <c r="U631" s="11" t="s">
        <v>204</v>
      </c>
      <c r="V631" s="11" t="s">
        <v>245</v>
      </c>
      <c r="W631" s="11" t="s">
        <v>245</v>
      </c>
      <c r="AA631" s="11" t="s">
        <v>245</v>
      </c>
      <c r="AC631" s="11" t="s">
        <v>258</v>
      </c>
    </row>
    <row r="632" spans="20:36">
      <c r="T632" s="11" t="s">
        <v>185</v>
      </c>
      <c r="U632" s="11" t="s">
        <v>205</v>
      </c>
      <c r="V632" s="11" t="s">
        <v>241</v>
      </c>
      <c r="W632" s="11" t="s">
        <v>246</v>
      </c>
      <c r="AA632" s="11" t="s">
        <v>253</v>
      </c>
      <c r="AC632" s="11" t="s">
        <v>208</v>
      </c>
    </row>
    <row r="633" spans="20:36" ht="23.25">
      <c r="T633" s="11" t="s">
        <v>186</v>
      </c>
      <c r="U633" s="81" t="s">
        <v>207</v>
      </c>
      <c r="V633" s="11" t="s">
        <v>242</v>
      </c>
      <c r="W633" s="11" t="s">
        <v>247</v>
      </c>
      <c r="AA633" s="11" t="s">
        <v>254</v>
      </c>
      <c r="AC633" s="11" t="s">
        <v>243</v>
      </c>
      <c r="AH633" s="83" t="s">
        <v>104</v>
      </c>
      <c r="AJ633" s="42" t="s">
        <v>817</v>
      </c>
    </row>
    <row r="634" spans="20:36">
      <c r="T634" s="80" t="s">
        <v>354</v>
      </c>
      <c r="V634" s="11" t="s">
        <v>243</v>
      </c>
      <c r="W634" s="11" t="s">
        <v>217</v>
      </c>
      <c r="AA634" s="11" t="s">
        <v>212</v>
      </c>
      <c r="AC634" s="11" t="s">
        <v>207</v>
      </c>
      <c r="AH634" s="11"/>
      <c r="AJ634" s="83" t="s">
        <v>11</v>
      </c>
    </row>
    <row r="635" spans="20:36">
      <c r="T635" s="11" t="s">
        <v>188</v>
      </c>
      <c r="AH635" s="11"/>
    </row>
    <row r="636" spans="20:36">
      <c r="U636" s="83" t="s">
        <v>104</v>
      </c>
      <c r="V636" s="83" t="s">
        <v>104</v>
      </c>
      <c r="W636" s="83" t="s">
        <v>104</v>
      </c>
      <c r="X636" s="83" t="s">
        <v>104</v>
      </c>
      <c r="Y636" s="83" t="s">
        <v>104</v>
      </c>
      <c r="Z636" s="83" t="s">
        <v>104</v>
      </c>
      <c r="AA636" s="83" t="s">
        <v>104</v>
      </c>
      <c r="AB636" s="83" t="s">
        <v>104</v>
      </c>
      <c r="AC636" s="83" t="s">
        <v>104</v>
      </c>
      <c r="AD636" s="83" t="s">
        <v>104</v>
      </c>
      <c r="AE636" s="83" t="s">
        <v>104</v>
      </c>
      <c r="AF636" s="83" t="s">
        <v>104</v>
      </c>
      <c r="AG636" s="83" t="s">
        <v>104</v>
      </c>
      <c r="AH636" s="11"/>
      <c r="AI636" s="83" t="s">
        <v>104</v>
      </c>
    </row>
    <row r="637" spans="20:36">
      <c r="T637" s="83" t="s">
        <v>104</v>
      </c>
      <c r="AD637" s="11"/>
      <c r="AE637" s="11"/>
      <c r="AF637" s="11"/>
      <c r="AG637" s="11"/>
      <c r="AH637" s="11"/>
    </row>
    <row r="638" spans="20:36">
      <c r="AD638" s="11"/>
      <c r="AE638" s="11"/>
      <c r="AF638" s="11"/>
      <c r="AG638" s="11"/>
      <c r="AH638" s="11"/>
    </row>
    <row r="639" spans="20:36">
      <c r="AD639" s="11"/>
      <c r="AE639" s="11"/>
      <c r="AF639" s="11"/>
      <c r="AG639" s="11"/>
      <c r="AH639" s="11"/>
    </row>
    <row r="640" spans="20:36">
      <c r="AD640" s="11"/>
      <c r="AE640" s="11"/>
      <c r="AF640" s="11"/>
      <c r="AG640" s="11"/>
    </row>
    <row r="641" spans="20:36">
      <c r="AD641" s="11"/>
      <c r="AE641" s="11"/>
      <c r="AF641" s="11"/>
      <c r="AG641" s="11"/>
      <c r="AH641" s="83" t="s">
        <v>105</v>
      </c>
    </row>
    <row r="642" spans="20:36">
      <c r="AE642" s="11"/>
      <c r="AH642" s="11"/>
    </row>
    <row r="643" spans="20:36">
      <c r="AH643" s="11"/>
      <c r="AJ643" s="83" t="s">
        <v>19</v>
      </c>
    </row>
    <row r="644" spans="20:36">
      <c r="U644" s="83" t="s">
        <v>105</v>
      </c>
      <c r="V644" s="83" t="s">
        <v>105</v>
      </c>
      <c r="W644" s="83" t="s">
        <v>105</v>
      </c>
      <c r="X644" s="83" t="s">
        <v>105</v>
      </c>
      <c r="Y644" s="83" t="s">
        <v>105</v>
      </c>
      <c r="Z644" s="83" t="s">
        <v>105</v>
      </c>
      <c r="AA644" s="83" t="s">
        <v>105</v>
      </c>
      <c r="AB644" s="83" t="s">
        <v>105</v>
      </c>
      <c r="AC644" s="83" t="s">
        <v>105</v>
      </c>
      <c r="AD644" s="83" t="s">
        <v>105</v>
      </c>
      <c r="AE644" s="83" t="s">
        <v>105</v>
      </c>
      <c r="AF644" s="83" t="s">
        <v>105</v>
      </c>
      <c r="AG644" s="83" t="s">
        <v>105</v>
      </c>
      <c r="AH644" s="11"/>
      <c r="AI644" s="83" t="s">
        <v>105</v>
      </c>
    </row>
    <row r="645" spans="20:36">
      <c r="T645" s="83" t="s">
        <v>105</v>
      </c>
      <c r="AE645" s="11"/>
      <c r="AH645" s="11"/>
    </row>
    <row r="646" spans="20:36">
      <c r="T646" s="11"/>
      <c r="AE646" s="11"/>
      <c r="AH646" s="11"/>
    </row>
    <row r="647" spans="20:36">
      <c r="T647" s="11"/>
      <c r="AE647" s="11"/>
      <c r="AH647" s="11"/>
    </row>
    <row r="648" spans="20:36">
      <c r="T648" s="11"/>
      <c r="AE648" s="11"/>
      <c r="AH648" s="83" t="s">
        <v>106</v>
      </c>
    </row>
    <row r="649" spans="20:36">
      <c r="T649" s="11"/>
      <c r="AE649" s="11"/>
    </row>
    <row r="650" spans="20:36">
      <c r="T650" s="11"/>
      <c r="AE650" s="11"/>
    </row>
    <row r="651" spans="20:36">
      <c r="T651" s="11"/>
      <c r="U651" s="83" t="s">
        <v>106</v>
      </c>
      <c r="V651" s="83" t="s">
        <v>106</v>
      </c>
      <c r="W651" s="83" t="s">
        <v>106</v>
      </c>
      <c r="X651" s="83" t="s">
        <v>106</v>
      </c>
      <c r="Y651" s="83" t="s">
        <v>106</v>
      </c>
      <c r="Z651" s="83" t="s">
        <v>106</v>
      </c>
      <c r="AA651" s="83" t="s">
        <v>106</v>
      </c>
      <c r="AB651" s="83" t="s">
        <v>106</v>
      </c>
      <c r="AC651" s="83" t="s">
        <v>106</v>
      </c>
      <c r="AD651" s="83" t="s">
        <v>106</v>
      </c>
      <c r="AE651" s="83" t="s">
        <v>106</v>
      </c>
      <c r="AF651" s="83" t="s">
        <v>106</v>
      </c>
      <c r="AG651" s="83" t="s">
        <v>106</v>
      </c>
      <c r="AI651" s="83" t="s">
        <v>106</v>
      </c>
      <c r="AJ651" s="83" t="s">
        <v>104</v>
      </c>
    </row>
    <row r="652" spans="20:36">
      <c r="T652" s="83" t="s">
        <v>106</v>
      </c>
      <c r="AJ652" s="11"/>
    </row>
    <row r="653" spans="20:36">
      <c r="AJ653" s="11"/>
    </row>
    <row r="654" spans="20:36">
      <c r="AH654" s="83" t="s">
        <v>107</v>
      </c>
      <c r="AJ654" s="11"/>
    </row>
    <row r="655" spans="20:36">
      <c r="AJ655" s="11"/>
    </row>
    <row r="656" spans="20:36">
      <c r="AJ656" s="11"/>
    </row>
    <row r="657" spans="20:36">
      <c r="U657" s="83" t="s">
        <v>107</v>
      </c>
      <c r="V657" s="83" t="s">
        <v>107</v>
      </c>
      <c r="W657" s="83" t="s">
        <v>107</v>
      </c>
      <c r="X657" s="83" t="s">
        <v>107</v>
      </c>
      <c r="Y657" s="83" t="s">
        <v>107</v>
      </c>
      <c r="Z657" s="83" t="s">
        <v>107</v>
      </c>
      <c r="AA657" s="83" t="s">
        <v>107</v>
      </c>
      <c r="AB657" s="83" t="s">
        <v>107</v>
      </c>
      <c r="AC657" s="83" t="s">
        <v>107</v>
      </c>
      <c r="AD657" s="83" t="s">
        <v>107</v>
      </c>
      <c r="AE657" s="83" t="s">
        <v>107</v>
      </c>
      <c r="AF657" s="83" t="s">
        <v>107</v>
      </c>
      <c r="AG657" s="83" t="s">
        <v>107</v>
      </c>
      <c r="AI657" s="83" t="s">
        <v>107</v>
      </c>
      <c r="AJ657" s="11"/>
    </row>
    <row r="658" spans="20:36">
      <c r="T658" s="83" t="s">
        <v>107</v>
      </c>
    </row>
    <row r="659" spans="20:36">
      <c r="AJ659" s="83" t="s">
        <v>105</v>
      </c>
    </row>
    <row r="660" spans="20:36">
      <c r="AH660" s="83" t="s">
        <v>108</v>
      </c>
      <c r="AJ660" s="11"/>
    </row>
    <row r="661" spans="20:36">
      <c r="AJ661" s="11"/>
    </row>
    <row r="662" spans="20:36">
      <c r="AJ662" s="11"/>
    </row>
    <row r="663" spans="20:36">
      <c r="U663" s="83" t="s">
        <v>108</v>
      </c>
      <c r="V663" s="83" t="s">
        <v>108</v>
      </c>
      <c r="W663" s="83" t="s">
        <v>108</v>
      </c>
      <c r="X663" s="83" t="s">
        <v>108</v>
      </c>
      <c r="Y663" s="83" t="s">
        <v>108</v>
      </c>
      <c r="Z663" s="83" t="s">
        <v>108</v>
      </c>
      <c r="AA663" s="83" t="s">
        <v>108</v>
      </c>
      <c r="AB663" s="83" t="s">
        <v>108</v>
      </c>
      <c r="AC663" s="83" t="s">
        <v>108</v>
      </c>
      <c r="AD663" s="83" t="s">
        <v>108</v>
      </c>
      <c r="AE663" s="83" t="s">
        <v>108</v>
      </c>
      <c r="AF663" s="83" t="s">
        <v>108</v>
      </c>
      <c r="AG663" s="83" t="s">
        <v>108</v>
      </c>
      <c r="AI663" s="83" t="s">
        <v>108</v>
      </c>
      <c r="AJ663" s="11"/>
    </row>
    <row r="664" spans="20:36">
      <c r="T664" s="83" t="s">
        <v>108</v>
      </c>
      <c r="AJ664" s="11"/>
    </row>
    <row r="665" spans="20:36">
      <c r="AJ665" s="11"/>
    </row>
    <row r="666" spans="20:36">
      <c r="AH666" s="83" t="s">
        <v>109</v>
      </c>
      <c r="AJ666" s="83" t="s">
        <v>106</v>
      </c>
    </row>
    <row r="669" spans="20:36">
      <c r="U669" s="83" t="s">
        <v>109</v>
      </c>
      <c r="V669" s="83" t="s">
        <v>109</v>
      </c>
      <c r="W669" s="83" t="s">
        <v>109</v>
      </c>
      <c r="X669" s="83" t="s">
        <v>109</v>
      </c>
      <c r="Y669" s="83" t="s">
        <v>109</v>
      </c>
      <c r="Z669" s="83" t="s">
        <v>109</v>
      </c>
      <c r="AA669" s="83" t="s">
        <v>109</v>
      </c>
      <c r="AB669" s="83" t="s">
        <v>109</v>
      </c>
      <c r="AC669" s="83" t="s">
        <v>109</v>
      </c>
      <c r="AD669" s="83" t="s">
        <v>109</v>
      </c>
      <c r="AE669" s="83" t="s">
        <v>109</v>
      </c>
      <c r="AF669" s="83" t="s">
        <v>109</v>
      </c>
      <c r="AG669" s="83" t="s">
        <v>109</v>
      </c>
      <c r="AI669" s="83" t="s">
        <v>109</v>
      </c>
    </row>
    <row r="670" spans="20:36">
      <c r="T670" s="83" t="s">
        <v>109</v>
      </c>
    </row>
    <row r="672" spans="20:36">
      <c r="AH672" s="83" t="s">
        <v>110</v>
      </c>
      <c r="AJ672" s="83" t="s">
        <v>107</v>
      </c>
    </row>
    <row r="675" spans="20:36">
      <c r="U675" s="83"/>
      <c r="V675" s="83"/>
      <c r="W675" s="83"/>
      <c r="X675" s="83"/>
      <c r="Y675" s="83"/>
      <c r="Z675" s="83"/>
      <c r="AA675" s="83"/>
      <c r="AB675" s="83"/>
      <c r="AC675" s="83"/>
      <c r="AD675" s="83"/>
      <c r="AE675" s="83"/>
      <c r="AF675" s="83"/>
      <c r="AG675" s="83"/>
      <c r="AI675" s="83"/>
    </row>
    <row r="676" spans="20:36">
      <c r="T676" s="83"/>
    </row>
    <row r="677" spans="20:36" ht="23.25">
      <c r="U677" s="42" t="s">
        <v>985</v>
      </c>
      <c r="V677" s="42" t="s">
        <v>986</v>
      </c>
      <c r="W677" s="42" t="s">
        <v>987</v>
      </c>
      <c r="X677" s="42" t="s">
        <v>807</v>
      </c>
      <c r="Y677" s="42" t="s">
        <v>808</v>
      </c>
      <c r="AA677" s="42" t="s">
        <v>988</v>
      </c>
      <c r="AC677" s="42" t="s">
        <v>993</v>
      </c>
    </row>
    <row r="678" spans="20:36" ht="23.25">
      <c r="T678" s="42" t="s">
        <v>984</v>
      </c>
      <c r="U678" s="98" t="s">
        <v>11</v>
      </c>
      <c r="V678" s="98" t="s">
        <v>11</v>
      </c>
      <c r="W678" s="98" t="s">
        <v>11</v>
      </c>
      <c r="X678" s="98" t="s">
        <v>11</v>
      </c>
      <c r="Y678" s="98" t="s">
        <v>11</v>
      </c>
      <c r="AA678" s="98" t="s">
        <v>11</v>
      </c>
      <c r="AC678" s="110" t="s">
        <v>11</v>
      </c>
      <c r="AH678" s="83" t="s">
        <v>111</v>
      </c>
      <c r="AJ678" s="83" t="s">
        <v>108</v>
      </c>
    </row>
    <row r="679" spans="20:36">
      <c r="T679" s="98" t="s">
        <v>806</v>
      </c>
      <c r="U679" t="s">
        <v>647</v>
      </c>
      <c r="V679" t="s">
        <v>182</v>
      </c>
      <c r="W679" t="s">
        <v>182</v>
      </c>
      <c r="AA679" t="s">
        <v>182</v>
      </c>
      <c r="AC679" s="43" t="s">
        <v>515</v>
      </c>
    </row>
    <row r="680" spans="20:36">
      <c r="T680" t="s">
        <v>182</v>
      </c>
      <c r="U680" t="s">
        <v>648</v>
      </c>
      <c r="V680" t="s">
        <v>185</v>
      </c>
      <c r="W680" t="s">
        <v>185</v>
      </c>
      <c r="AA680" t="s">
        <v>185</v>
      </c>
      <c r="AC680" s="43" t="s">
        <v>184</v>
      </c>
    </row>
    <row r="681" spans="20:36">
      <c r="T681" t="s">
        <v>187</v>
      </c>
      <c r="U681" t="s">
        <v>185</v>
      </c>
      <c r="V681" t="s">
        <v>209</v>
      </c>
      <c r="W681" t="s">
        <v>211</v>
      </c>
      <c r="AA681" t="s">
        <v>217</v>
      </c>
      <c r="AB681" s="83"/>
      <c r="AC681" s="43" t="s">
        <v>185</v>
      </c>
      <c r="AD681" s="83"/>
      <c r="AE681" s="83"/>
      <c r="AF681" s="83"/>
      <c r="AG681" s="83"/>
      <c r="AI681" s="83"/>
    </row>
    <row r="682" spans="20:36">
      <c r="T682" t="s">
        <v>178</v>
      </c>
      <c r="U682" t="s">
        <v>201</v>
      </c>
      <c r="V682" t="s">
        <v>208</v>
      </c>
      <c r="W682" t="s">
        <v>208</v>
      </c>
      <c r="AA682" t="s">
        <v>24</v>
      </c>
      <c r="AC682" s="43" t="s">
        <v>219</v>
      </c>
    </row>
    <row r="683" spans="20:36">
      <c r="T683" t="s">
        <v>179</v>
      </c>
      <c r="U683" t="s">
        <v>202</v>
      </c>
      <c r="V683" t="s">
        <v>210</v>
      </c>
      <c r="W683" t="s">
        <v>212</v>
      </c>
      <c r="AA683" t="s">
        <v>214</v>
      </c>
      <c r="AC683" t="s">
        <v>220</v>
      </c>
    </row>
    <row r="684" spans="20:36">
      <c r="U684" t="s">
        <v>200</v>
      </c>
      <c r="W684" t="s">
        <v>213</v>
      </c>
      <c r="AC684" s="43" t="s">
        <v>182</v>
      </c>
      <c r="AJ684" s="83" t="s">
        <v>109</v>
      </c>
    </row>
    <row r="685" spans="20:36">
      <c r="AC685" s="43"/>
    </row>
    <row r="686" spans="20:36">
      <c r="AC686" s="43"/>
    </row>
    <row r="687" spans="20:36">
      <c r="U687" s="98" t="s">
        <v>19</v>
      </c>
      <c r="V687" s="98" t="s">
        <v>19</v>
      </c>
      <c r="W687" s="98" t="s">
        <v>19</v>
      </c>
      <c r="X687" s="98" t="s">
        <v>19</v>
      </c>
      <c r="Y687" s="98" t="s">
        <v>19</v>
      </c>
      <c r="AA687" s="98" t="s">
        <v>19</v>
      </c>
      <c r="AC687" s="110" t="s">
        <v>19</v>
      </c>
    </row>
    <row r="688" spans="20:36">
      <c r="T688" s="98" t="s">
        <v>452</v>
      </c>
      <c r="U688" s="11" t="s">
        <v>182</v>
      </c>
      <c r="V688" s="11" t="s">
        <v>183</v>
      </c>
      <c r="W688" s="11" t="s">
        <v>774</v>
      </c>
      <c r="AA688" s="11" t="s">
        <v>183</v>
      </c>
      <c r="AC688" s="11" t="s">
        <v>200</v>
      </c>
    </row>
    <row r="689" spans="20:37">
      <c r="T689" s="11" t="s">
        <v>183</v>
      </c>
      <c r="U689" s="11" t="s">
        <v>454</v>
      </c>
      <c r="V689" s="11" t="s">
        <v>184</v>
      </c>
      <c r="W689" s="11" t="s">
        <v>243</v>
      </c>
      <c r="AA689" s="11" t="s">
        <v>184</v>
      </c>
      <c r="AC689" s="11" t="s">
        <v>245</v>
      </c>
    </row>
    <row r="690" spans="20:37">
      <c r="T690" s="11" t="s">
        <v>184</v>
      </c>
      <c r="U690" s="11" t="s">
        <v>204</v>
      </c>
      <c r="V690" s="11" t="s">
        <v>245</v>
      </c>
      <c r="W690" s="11" t="s">
        <v>245</v>
      </c>
      <c r="AA690" s="11" t="s">
        <v>245</v>
      </c>
      <c r="AC690" s="11" t="s">
        <v>258</v>
      </c>
      <c r="AJ690" s="83"/>
    </row>
    <row r="691" spans="20:37">
      <c r="T691" s="11" t="s">
        <v>185</v>
      </c>
      <c r="U691" s="11" t="s">
        <v>205</v>
      </c>
      <c r="V691" s="11" t="s">
        <v>241</v>
      </c>
      <c r="W691" s="11" t="s">
        <v>246</v>
      </c>
      <c r="AA691" s="11" t="s">
        <v>253</v>
      </c>
      <c r="AC691" s="11" t="s">
        <v>208</v>
      </c>
    </row>
    <row r="692" spans="20:37">
      <c r="T692" s="11" t="s">
        <v>186</v>
      </c>
      <c r="U692" s="81" t="s">
        <v>207</v>
      </c>
      <c r="V692" s="11" t="s">
        <v>242</v>
      </c>
      <c r="W692" s="11" t="s">
        <v>247</v>
      </c>
      <c r="AA692" s="11" t="s">
        <v>254</v>
      </c>
      <c r="AC692" s="11" t="s">
        <v>243</v>
      </c>
    </row>
    <row r="693" spans="20:37">
      <c r="T693" s="80" t="s">
        <v>354</v>
      </c>
      <c r="V693" s="11" t="s">
        <v>243</v>
      </c>
      <c r="W693" s="11" t="s">
        <v>217</v>
      </c>
      <c r="AA693" s="11" t="s">
        <v>212</v>
      </c>
      <c r="AC693" s="11" t="s">
        <v>207</v>
      </c>
    </row>
    <row r="694" spans="20:37">
      <c r="T694" s="11" t="s">
        <v>188</v>
      </c>
    </row>
    <row r="695" spans="20:37">
      <c r="U695" s="98" t="s">
        <v>104</v>
      </c>
      <c r="V695" s="98" t="s">
        <v>104</v>
      </c>
      <c r="W695" s="98" t="s">
        <v>104</v>
      </c>
      <c r="X695" s="98" t="s">
        <v>104</v>
      </c>
      <c r="Y695" s="98" t="s">
        <v>104</v>
      </c>
      <c r="AA695" s="98" t="s">
        <v>104</v>
      </c>
    </row>
    <row r="696" spans="20:37" ht="15.75">
      <c r="T696" s="98" t="s">
        <v>104</v>
      </c>
      <c r="U696" s="112" t="s">
        <v>352</v>
      </c>
      <c r="V696" s="114" t="s">
        <v>359</v>
      </c>
      <c r="W696" s="115" t="s">
        <v>612</v>
      </c>
      <c r="AA696" s="116" t="s">
        <v>1001</v>
      </c>
      <c r="AC696" s="78" t="s">
        <v>104</v>
      </c>
      <c r="AJ696" s="83"/>
    </row>
    <row r="697" spans="20:37" ht="15.75">
      <c r="T697" t="s">
        <v>609</v>
      </c>
      <c r="U697" s="112" t="s">
        <v>349</v>
      </c>
      <c r="V697" s="114" t="s">
        <v>341</v>
      </c>
      <c r="W697" s="115" t="s">
        <v>999</v>
      </c>
      <c r="AC697" s="117" t="s">
        <v>315</v>
      </c>
    </row>
    <row r="698" spans="20:37" ht="15.75">
      <c r="T698" s="112" t="s">
        <v>994</v>
      </c>
      <c r="U698" s="112" t="s">
        <v>246</v>
      </c>
      <c r="V698" s="114" t="s">
        <v>350</v>
      </c>
      <c r="W698" s="115" t="s">
        <v>1000</v>
      </c>
      <c r="AC698" s="117" t="s">
        <v>1004</v>
      </c>
    </row>
    <row r="699" spans="20:37">
      <c r="AC699" s="117" t="s">
        <v>313</v>
      </c>
    </row>
    <row r="703" spans="20:37">
      <c r="U703" s="98" t="s">
        <v>105</v>
      </c>
      <c r="V703" s="98" t="s">
        <v>105</v>
      </c>
      <c r="W703" s="98" t="s">
        <v>105</v>
      </c>
      <c r="X703" s="98" t="s">
        <v>105</v>
      </c>
      <c r="Y703" s="98" t="s">
        <v>105</v>
      </c>
      <c r="AA703" s="98" t="s">
        <v>105</v>
      </c>
    </row>
    <row r="704" spans="20:37">
      <c r="T704" s="98" t="s">
        <v>105</v>
      </c>
      <c r="U704" t="s">
        <v>354</v>
      </c>
      <c r="V704" t="s">
        <v>386</v>
      </c>
      <c r="W704" t="s">
        <v>407</v>
      </c>
      <c r="Y704" s="113"/>
      <c r="AA704" t="s">
        <v>1022</v>
      </c>
      <c r="AC704" s="117" t="s">
        <v>389</v>
      </c>
      <c r="AE704" s="11"/>
      <c r="AH704" s="11"/>
      <c r="AK704" s="11"/>
    </row>
    <row r="705" spans="20:37">
      <c r="T705" s="11" t="s">
        <v>385</v>
      </c>
      <c r="U705" t="s">
        <v>1027</v>
      </c>
      <c r="V705" t="s">
        <v>398</v>
      </c>
      <c r="W705" t="s">
        <v>768</v>
      </c>
      <c r="Y705" s="113"/>
      <c r="AA705" t="s">
        <v>399</v>
      </c>
      <c r="AC705" s="117" t="s">
        <v>458</v>
      </c>
      <c r="AE705" s="11"/>
      <c r="AH705" s="11"/>
      <c r="AK705" s="11"/>
    </row>
    <row r="706" spans="20:37">
      <c r="T706" s="11" t="s">
        <v>1026</v>
      </c>
      <c r="U706" t="s">
        <v>405</v>
      </c>
      <c r="V706" t="s">
        <v>406</v>
      </c>
      <c r="W706" t="s">
        <v>433</v>
      </c>
      <c r="Y706" s="113"/>
      <c r="AA706" t="s">
        <v>410</v>
      </c>
      <c r="AC706" s="117" t="s">
        <v>269</v>
      </c>
      <c r="AE706" s="11"/>
      <c r="AH706" s="11"/>
      <c r="AK706" s="11"/>
    </row>
    <row r="707" spans="20:37">
      <c r="T707" s="11" t="s">
        <v>404</v>
      </c>
      <c r="U707" t="s">
        <v>421</v>
      </c>
      <c r="V707" t="s">
        <v>422</v>
      </c>
      <c r="W707" t="s">
        <v>398</v>
      </c>
      <c r="Y707" s="113"/>
      <c r="AA707" t="s">
        <v>424</v>
      </c>
      <c r="AC707" s="117" t="s">
        <v>272</v>
      </c>
      <c r="AE707" s="11"/>
      <c r="AH707" s="11"/>
      <c r="AK707" s="11"/>
    </row>
    <row r="708" spans="20:37">
      <c r="T708" s="11" t="s">
        <v>1034</v>
      </c>
      <c r="U708" t="s">
        <v>1040</v>
      </c>
      <c r="V708" t="s">
        <v>346</v>
      </c>
      <c r="W708" t="s">
        <v>682</v>
      </c>
      <c r="Y708" s="113"/>
      <c r="AA708" t="s">
        <v>434</v>
      </c>
      <c r="AC708" s="117" t="s">
        <v>412</v>
      </c>
      <c r="AE708" s="11"/>
      <c r="AH708" s="11"/>
      <c r="AK708" s="11"/>
    </row>
    <row r="709" spans="20:37">
      <c r="T709" s="11" t="s">
        <v>1039</v>
      </c>
      <c r="W709" t="s">
        <v>600</v>
      </c>
      <c r="Y709" s="113"/>
      <c r="AE709" s="11"/>
      <c r="AK709" s="11"/>
    </row>
    <row r="710" spans="20:37">
      <c r="T710" s="11" t="s">
        <v>1045</v>
      </c>
      <c r="U710" s="123" t="s">
        <v>106</v>
      </c>
      <c r="V710" s="123" t="s">
        <v>106</v>
      </c>
      <c r="W710" s="123" t="s">
        <v>106</v>
      </c>
      <c r="X710" s="123" t="s">
        <v>106</v>
      </c>
      <c r="Y710" s="123" t="s">
        <v>106</v>
      </c>
      <c r="Z710" s="123" t="s">
        <v>106</v>
      </c>
      <c r="AA710" s="123" t="s">
        <v>106</v>
      </c>
      <c r="AB710" s="123" t="s">
        <v>106</v>
      </c>
      <c r="AC710" s="123" t="s">
        <v>106</v>
      </c>
      <c r="AD710" s="123" t="s">
        <v>106</v>
      </c>
      <c r="AE710" s="123" t="s">
        <v>106</v>
      </c>
      <c r="AF710" s="123" t="s">
        <v>106</v>
      </c>
      <c r="AG710" s="123" t="s">
        <v>106</v>
      </c>
      <c r="AH710" s="123" t="s">
        <v>106</v>
      </c>
      <c r="AI710" s="123" t="s">
        <v>106</v>
      </c>
      <c r="AK710" s="123" t="s">
        <v>106</v>
      </c>
    </row>
    <row r="711" spans="20:37">
      <c r="T711" s="123" t="s">
        <v>106</v>
      </c>
      <c r="U711" t="s">
        <v>518</v>
      </c>
      <c r="V711" t="s">
        <v>519</v>
      </c>
      <c r="W711" t="s">
        <v>520</v>
      </c>
      <c r="AA711" t="s">
        <v>1059</v>
      </c>
      <c r="AC711" t="s">
        <v>525</v>
      </c>
    </row>
    <row r="712" spans="20:37">
      <c r="T712" t="s">
        <v>547</v>
      </c>
      <c r="U712" t="s">
        <v>534</v>
      </c>
      <c r="V712" t="s">
        <v>535</v>
      </c>
      <c r="W712" t="s">
        <v>536</v>
      </c>
      <c r="AA712" t="s">
        <v>1061</v>
      </c>
      <c r="AC712" t="s">
        <v>554</v>
      </c>
    </row>
    <row r="713" spans="20:37">
      <c r="U713" t="s">
        <v>548</v>
      </c>
      <c r="V713" t="s">
        <v>672</v>
      </c>
      <c r="W713" t="s">
        <v>565</v>
      </c>
      <c r="AA713" t="s">
        <v>552</v>
      </c>
      <c r="AC713" t="s">
        <v>569</v>
      </c>
    </row>
    <row r="714" spans="20:37">
      <c r="U714" t="s">
        <v>662</v>
      </c>
      <c r="V714" t="s">
        <v>578</v>
      </c>
      <c r="W714" t="s">
        <v>522</v>
      </c>
      <c r="AC714" t="s">
        <v>583</v>
      </c>
    </row>
    <row r="716" spans="20:37">
      <c r="U716" s="98" t="s">
        <v>107</v>
      </c>
      <c r="V716" s="98" t="s">
        <v>107</v>
      </c>
      <c r="W716" s="98" t="s">
        <v>107</v>
      </c>
      <c r="X716" s="98" t="s">
        <v>107</v>
      </c>
      <c r="Y716" s="98" t="s">
        <v>107</v>
      </c>
      <c r="AA716" s="98" t="s">
        <v>107</v>
      </c>
      <c r="AC716" s="130" t="s">
        <v>107</v>
      </c>
    </row>
    <row r="717" spans="20:37">
      <c r="T717" s="98" t="s">
        <v>107</v>
      </c>
      <c r="U717" t="s">
        <v>698</v>
      </c>
      <c r="V717" t="s">
        <v>702</v>
      </c>
      <c r="W717" t="s">
        <v>706</v>
      </c>
      <c r="AA717" t="s">
        <v>722</v>
      </c>
      <c r="AC717" t="s">
        <v>730</v>
      </c>
    </row>
    <row r="718" spans="20:37">
      <c r="T718" t="s">
        <v>695</v>
      </c>
      <c r="U718" t="s">
        <v>1115</v>
      </c>
      <c r="V718" t="s">
        <v>703</v>
      </c>
      <c r="W718" s="78" t="s">
        <v>707</v>
      </c>
      <c r="AA718" t="s">
        <v>723</v>
      </c>
      <c r="AC718" t="s">
        <v>731</v>
      </c>
    </row>
    <row r="719" spans="20:37">
      <c r="T719" t="s">
        <v>1113</v>
      </c>
      <c r="U719" t="s">
        <v>1116</v>
      </c>
      <c r="V719" t="s">
        <v>704</v>
      </c>
      <c r="W719" t="s">
        <v>708</v>
      </c>
      <c r="AA719" s="78" t="s">
        <v>1124</v>
      </c>
      <c r="AC719" s="78" t="s">
        <v>734</v>
      </c>
    </row>
    <row r="720" spans="20:37">
      <c r="T720" t="s">
        <v>694</v>
      </c>
      <c r="U720" t="s">
        <v>700</v>
      </c>
      <c r="V720" t="s">
        <v>705</v>
      </c>
      <c r="W720" t="s">
        <v>1117</v>
      </c>
      <c r="AA720" t="s">
        <v>724</v>
      </c>
      <c r="AC720" t="s">
        <v>732</v>
      </c>
    </row>
    <row r="721" spans="20:37">
      <c r="T721" t="s">
        <v>693</v>
      </c>
      <c r="U721" t="s">
        <v>1066</v>
      </c>
      <c r="V721" t="s">
        <v>692</v>
      </c>
      <c r="W721" s="78" t="s">
        <v>709</v>
      </c>
      <c r="AA721" s="78" t="s">
        <v>725</v>
      </c>
      <c r="AC721" t="s">
        <v>733</v>
      </c>
    </row>
    <row r="722" spans="20:37">
      <c r="T722" t="s">
        <v>1114</v>
      </c>
      <c r="U722" s="98" t="s">
        <v>108</v>
      </c>
      <c r="V722" s="98" t="s">
        <v>108</v>
      </c>
      <c r="W722" s="98" t="s">
        <v>108</v>
      </c>
      <c r="X722" s="98" t="s">
        <v>108</v>
      </c>
      <c r="Y722" s="98" t="s">
        <v>108</v>
      </c>
      <c r="AA722" s="98" t="s">
        <v>108</v>
      </c>
      <c r="AC722" s="132" t="s">
        <v>108</v>
      </c>
      <c r="AJ722" s="11"/>
    </row>
    <row r="723" spans="20:37">
      <c r="T723" s="98" t="s">
        <v>108</v>
      </c>
      <c r="U723" t="s">
        <v>819</v>
      </c>
      <c r="V723" t="s">
        <v>837</v>
      </c>
      <c r="W723" t="s">
        <v>821</v>
      </c>
      <c r="AA723" s="81" t="s">
        <v>1154</v>
      </c>
      <c r="AC723" t="s">
        <v>827</v>
      </c>
      <c r="AJ723" s="11"/>
    </row>
    <row r="724" spans="20:37">
      <c r="T724" t="s">
        <v>1147</v>
      </c>
      <c r="U724" t="s">
        <v>853</v>
      </c>
      <c r="V724" t="s">
        <v>1144</v>
      </c>
      <c r="W724" t="s">
        <v>838</v>
      </c>
      <c r="AA724" s="81" t="s">
        <v>720</v>
      </c>
      <c r="AC724" t="s">
        <v>861</v>
      </c>
      <c r="AJ724" s="11"/>
    </row>
    <row r="725" spans="20:37">
      <c r="T725" t="s">
        <v>852</v>
      </c>
      <c r="U725" t="s">
        <v>869</v>
      </c>
      <c r="W725" t="s">
        <v>871</v>
      </c>
      <c r="AC725" t="s">
        <v>877</v>
      </c>
      <c r="AJ725" s="11"/>
    </row>
    <row r="726" spans="20:37">
      <c r="T726" t="s">
        <v>818</v>
      </c>
      <c r="AC726" t="s">
        <v>876</v>
      </c>
      <c r="AJ726" s="11"/>
    </row>
    <row r="727" spans="20:37">
      <c r="T727" t="s">
        <v>885</v>
      </c>
      <c r="AC727" s="134" t="s">
        <v>109</v>
      </c>
      <c r="AJ727" s="11"/>
    </row>
    <row r="728" spans="20:37">
      <c r="U728" s="98" t="s">
        <v>109</v>
      </c>
      <c r="V728" s="98" t="s">
        <v>109</v>
      </c>
      <c r="W728" s="98" t="s">
        <v>109</v>
      </c>
      <c r="X728" s="98" t="s">
        <v>109</v>
      </c>
      <c r="Y728" s="98" t="s">
        <v>109</v>
      </c>
      <c r="AA728" s="98" t="s">
        <v>109</v>
      </c>
      <c r="AC728" t="s">
        <v>913</v>
      </c>
      <c r="AJ728" s="123" t="s">
        <v>106</v>
      </c>
    </row>
    <row r="729" spans="20:37">
      <c r="T729" s="98" t="s">
        <v>109</v>
      </c>
      <c r="U729" t="s">
        <v>939</v>
      </c>
      <c r="V729" s="134"/>
      <c r="W729" t="s">
        <v>1176</v>
      </c>
      <c r="X729" s="134"/>
      <c r="Y729" s="134"/>
      <c r="AA729" t="s">
        <v>1185</v>
      </c>
      <c r="AC729" t="s">
        <v>930</v>
      </c>
    </row>
    <row r="730" spans="20:37">
      <c r="T730" t="s">
        <v>905</v>
      </c>
      <c r="U730" t="s">
        <v>955</v>
      </c>
      <c r="V730" s="134"/>
      <c r="W730" t="s">
        <v>711</v>
      </c>
      <c r="X730" s="134"/>
      <c r="Y730" s="134"/>
      <c r="AA730" t="s">
        <v>1186</v>
      </c>
      <c r="AC730" t="s">
        <v>946</v>
      </c>
    </row>
    <row r="731" spans="20:37">
      <c r="T731" t="s">
        <v>921</v>
      </c>
      <c r="U731" t="s">
        <v>922</v>
      </c>
      <c r="V731" s="134"/>
      <c r="W731" t="s">
        <v>927</v>
      </c>
      <c r="X731" s="134"/>
      <c r="Y731" s="134"/>
      <c r="AA731" t="s">
        <v>1184</v>
      </c>
      <c r="AC731" t="s">
        <v>959</v>
      </c>
    </row>
    <row r="732" spans="20:37">
      <c r="T732" t="s">
        <v>938</v>
      </c>
      <c r="U732" t="s">
        <v>906</v>
      </c>
      <c r="V732" s="121"/>
      <c r="W732" t="s">
        <v>1177</v>
      </c>
      <c r="X732" s="121"/>
      <c r="Y732" s="121"/>
      <c r="AA732" s="121"/>
    </row>
    <row r="733" spans="20:37">
      <c r="T733" t="s">
        <v>954</v>
      </c>
      <c r="U733" t="s">
        <v>1173</v>
      </c>
      <c r="V733" s="121"/>
      <c r="W733" s="121"/>
      <c r="X733" s="121"/>
      <c r="Y733" s="121"/>
      <c r="AA733" s="121"/>
    </row>
    <row r="734" spans="20:37" ht="18.75">
      <c r="T734" t="s">
        <v>1172</v>
      </c>
      <c r="U734" s="122" t="s">
        <v>800</v>
      </c>
      <c r="V734" s="122" t="s">
        <v>801</v>
      </c>
      <c r="W734" s="122" t="s">
        <v>802</v>
      </c>
      <c r="X734" s="73"/>
      <c r="Y734" s="73"/>
      <c r="Z734" s="73"/>
      <c r="AA734" s="122" t="s">
        <v>803</v>
      </c>
      <c r="AB734" s="73"/>
      <c r="AC734" s="122" t="s">
        <v>805</v>
      </c>
      <c r="AD734" s="73"/>
      <c r="AE734" s="73"/>
      <c r="AF734" s="73"/>
      <c r="AG734" s="73"/>
      <c r="AH734" s="73"/>
      <c r="AI734" s="73"/>
      <c r="AK734" s="73"/>
    </row>
    <row r="735" spans="20:37" ht="18.75">
      <c r="T735" s="122" t="s">
        <v>799</v>
      </c>
      <c r="U735" s="120" t="s">
        <v>11</v>
      </c>
      <c r="V735" s="120" t="s">
        <v>11</v>
      </c>
      <c r="W735" s="120" t="s">
        <v>11</v>
      </c>
      <c r="AA735" s="78" t="s">
        <v>11</v>
      </c>
      <c r="AC735" s="78" t="s">
        <v>11</v>
      </c>
    </row>
    <row r="736" spans="20:37">
      <c r="T736" s="120" t="s">
        <v>11</v>
      </c>
      <c r="U736" t="s">
        <v>200</v>
      </c>
      <c r="V736" t="s">
        <v>208</v>
      </c>
      <c r="W736" t="s">
        <v>211</v>
      </c>
      <c r="AA736" t="s">
        <v>217</v>
      </c>
      <c r="AC736" t="s">
        <v>183</v>
      </c>
    </row>
    <row r="737" spans="20:37">
      <c r="T737" t="s">
        <v>1008</v>
      </c>
      <c r="U737" t="s">
        <v>201</v>
      </c>
      <c r="V737" t="s">
        <v>209</v>
      </c>
      <c r="W737" t="s">
        <v>208</v>
      </c>
      <c r="AA737" t="s">
        <v>1013</v>
      </c>
      <c r="AC737" t="s">
        <v>184</v>
      </c>
    </row>
    <row r="738" spans="20:37">
      <c r="T738" t="s">
        <v>1009</v>
      </c>
      <c r="AA738" t="s">
        <v>214</v>
      </c>
      <c r="AC738" t="s">
        <v>185</v>
      </c>
    </row>
    <row r="739" spans="20:37">
      <c r="T739" t="s">
        <v>1010</v>
      </c>
      <c r="U739" s="98"/>
      <c r="V739" s="98"/>
      <c r="W739" s="98"/>
      <c r="X739" s="98"/>
      <c r="Y739" s="98"/>
      <c r="AA739" s="98"/>
      <c r="AC739" t="s">
        <v>219</v>
      </c>
    </row>
    <row r="740" spans="20:37">
      <c r="T740" t="s">
        <v>1011</v>
      </c>
      <c r="AC740" t="s">
        <v>220</v>
      </c>
    </row>
    <row r="741" spans="20:37">
      <c r="AC741" t="s">
        <v>182</v>
      </c>
    </row>
    <row r="742" spans="20:37">
      <c r="U742" s="121" t="s">
        <v>19</v>
      </c>
      <c r="V742" s="121" t="s">
        <v>19</v>
      </c>
      <c r="W742" s="121" t="s">
        <v>19</v>
      </c>
      <c r="X742" s="121" t="s">
        <v>19</v>
      </c>
      <c r="Y742" s="121"/>
      <c r="Z742" s="121"/>
      <c r="AA742" s="121" t="s">
        <v>19</v>
      </c>
      <c r="AB742" s="121"/>
      <c r="AC742" s="121" t="s">
        <v>19</v>
      </c>
      <c r="AD742" s="121"/>
      <c r="AE742" s="121"/>
      <c r="AF742" s="121"/>
      <c r="AG742" s="121"/>
      <c r="AH742" s="121"/>
      <c r="AI742" s="121"/>
      <c r="AK742" s="121"/>
    </row>
    <row r="743" spans="20:37">
      <c r="T743" s="121" t="s">
        <v>19</v>
      </c>
      <c r="U743" s="11" t="s">
        <v>182</v>
      </c>
      <c r="V743" s="11" t="s">
        <v>183</v>
      </c>
      <c r="W743" s="11" t="s">
        <v>774</v>
      </c>
      <c r="X743" s="11"/>
      <c r="Y743" s="11"/>
      <c r="Z743" s="11"/>
      <c r="AA743" s="11" t="s">
        <v>183</v>
      </c>
      <c r="AB743" s="11"/>
      <c r="AC743" s="11" t="s">
        <v>200</v>
      </c>
      <c r="AD743" s="11"/>
      <c r="AE743" s="11"/>
      <c r="AF743" s="11"/>
      <c r="AG743" s="11"/>
      <c r="AH743" s="11"/>
      <c r="AI743" s="11"/>
      <c r="AK743" s="11"/>
    </row>
    <row r="744" spans="20:37">
      <c r="T744" s="11" t="s">
        <v>183</v>
      </c>
      <c r="U744" s="11" t="s">
        <v>454</v>
      </c>
      <c r="V744" s="11" t="s">
        <v>184</v>
      </c>
      <c r="W744" s="11" t="s">
        <v>184</v>
      </c>
      <c r="X744" s="11"/>
      <c r="Y744" s="11"/>
      <c r="Z744" s="11"/>
      <c r="AA744" s="11" t="s">
        <v>184</v>
      </c>
      <c r="AB744" s="11"/>
      <c r="AC744" s="11" t="s">
        <v>245</v>
      </c>
      <c r="AD744" s="11"/>
      <c r="AE744" s="11"/>
      <c r="AF744" s="11"/>
      <c r="AG744" s="11"/>
      <c r="AH744" s="11"/>
      <c r="AI744" s="11"/>
      <c r="AK744" s="11"/>
    </row>
    <row r="745" spans="20:37">
      <c r="T745" s="11" t="s">
        <v>184</v>
      </c>
      <c r="U745" s="11" t="s">
        <v>204</v>
      </c>
      <c r="V745" s="11" t="s">
        <v>245</v>
      </c>
      <c r="W745" s="11" t="s">
        <v>245</v>
      </c>
      <c r="X745" s="11"/>
      <c r="Y745" s="11"/>
      <c r="Z745" s="11"/>
      <c r="AA745" s="11" t="s">
        <v>245</v>
      </c>
      <c r="AB745" s="81"/>
      <c r="AC745" s="11" t="s">
        <v>258</v>
      </c>
      <c r="AD745" s="11"/>
      <c r="AE745" s="11"/>
      <c r="AF745" s="11"/>
      <c r="AG745" s="11"/>
      <c r="AH745" s="11"/>
      <c r="AI745" s="81"/>
      <c r="AK745" s="11"/>
    </row>
    <row r="746" spans="20:37">
      <c r="T746" s="11" t="s">
        <v>185</v>
      </c>
      <c r="U746" s="11" t="s">
        <v>205</v>
      </c>
      <c r="V746" s="11" t="s">
        <v>241</v>
      </c>
      <c r="W746" s="11" t="s">
        <v>246</v>
      </c>
      <c r="X746" s="11"/>
      <c r="Y746" s="11"/>
      <c r="Z746" s="11"/>
      <c r="AA746" s="11" t="s">
        <v>253</v>
      </c>
      <c r="AB746" s="11"/>
      <c r="AC746" s="11" t="s">
        <v>208</v>
      </c>
      <c r="AD746" s="11"/>
      <c r="AE746" s="11"/>
      <c r="AF746" s="11"/>
      <c r="AG746" s="11"/>
      <c r="AH746" s="11"/>
      <c r="AI746" s="11"/>
      <c r="AK746" s="11"/>
    </row>
    <row r="747" spans="20:37">
      <c r="T747" s="11" t="s">
        <v>1052</v>
      </c>
      <c r="U747" s="81" t="s">
        <v>1055</v>
      </c>
      <c r="V747" s="11" t="s">
        <v>242</v>
      </c>
      <c r="W747" s="11" t="s">
        <v>247</v>
      </c>
      <c r="Y747" s="11"/>
      <c r="Z747" s="11"/>
      <c r="AA747" s="11" t="s">
        <v>1056</v>
      </c>
      <c r="AB747" s="11"/>
      <c r="AC747" s="11" t="s">
        <v>243</v>
      </c>
      <c r="AD747" s="11"/>
      <c r="AE747" s="11"/>
      <c r="AF747" s="81"/>
      <c r="AG747" s="11"/>
      <c r="AH747" s="11"/>
      <c r="AI747" s="11"/>
      <c r="AK747" s="11"/>
    </row>
    <row r="748" spans="20:37">
      <c r="T748" s="81" t="s">
        <v>289</v>
      </c>
      <c r="V748" s="11" t="s">
        <v>243</v>
      </c>
      <c r="W748" s="11" t="s">
        <v>217</v>
      </c>
      <c r="X748" s="11"/>
      <c r="Y748" s="11"/>
      <c r="Z748" s="11"/>
      <c r="AA748" s="11" t="s">
        <v>212</v>
      </c>
      <c r="AB748" s="11"/>
      <c r="AC748" s="11"/>
      <c r="AE748" s="11"/>
      <c r="AF748" s="11"/>
      <c r="AH748" s="11"/>
      <c r="AK748" s="11"/>
    </row>
    <row r="749" spans="20:37">
      <c r="T749" s="11" t="s">
        <v>188</v>
      </c>
    </row>
    <row r="750" spans="20:37">
      <c r="U750" s="123" t="s">
        <v>104</v>
      </c>
      <c r="V750" s="123" t="s">
        <v>104</v>
      </c>
      <c r="W750" s="123" t="s">
        <v>104</v>
      </c>
      <c r="X750" s="123" t="s">
        <v>104</v>
      </c>
      <c r="Y750" s="123" t="s">
        <v>104</v>
      </c>
      <c r="Z750" s="123" t="s">
        <v>104</v>
      </c>
      <c r="AA750" s="123" t="s">
        <v>104</v>
      </c>
      <c r="AB750" s="123" t="s">
        <v>104</v>
      </c>
      <c r="AC750" s="123" t="s">
        <v>104</v>
      </c>
      <c r="AD750" s="123" t="s">
        <v>104</v>
      </c>
      <c r="AE750" s="123" t="s">
        <v>104</v>
      </c>
      <c r="AF750" s="123" t="s">
        <v>104</v>
      </c>
      <c r="AG750" s="123" t="s">
        <v>104</v>
      </c>
      <c r="AH750" s="123" t="s">
        <v>104</v>
      </c>
      <c r="AI750" s="123" t="s">
        <v>104</v>
      </c>
      <c r="AK750" s="123" t="s">
        <v>104</v>
      </c>
    </row>
    <row r="751" spans="20:37" ht="15.75">
      <c r="T751" s="123" t="s">
        <v>104</v>
      </c>
      <c r="U751" s="112" t="s">
        <v>620</v>
      </c>
      <c r="V751" s="114" t="s">
        <v>359</v>
      </c>
      <c r="W751" s="115" t="s">
        <v>612</v>
      </c>
      <c r="X751" s="117"/>
      <c r="Y751" s="113"/>
      <c r="Z751" s="125"/>
      <c r="AA751" s="116" t="s">
        <v>1001</v>
      </c>
      <c r="AB751" s="118"/>
      <c r="AC751" s="117" t="s">
        <v>315</v>
      </c>
      <c r="AD751" s="43"/>
      <c r="AF751" s="43"/>
      <c r="AG751" s="119"/>
      <c r="AH751" s="117"/>
      <c r="AI751" s="43"/>
      <c r="AK751" s="11"/>
    </row>
    <row r="752" spans="20:37" ht="15.75">
      <c r="T752" s="112" t="s">
        <v>609</v>
      </c>
      <c r="U752" s="112" t="s">
        <v>1079</v>
      </c>
      <c r="V752" s="114" t="s">
        <v>341</v>
      </c>
      <c r="W752" s="115" t="s">
        <v>999</v>
      </c>
      <c r="X752" s="117"/>
      <c r="Y752" s="113"/>
      <c r="Z752" s="125"/>
      <c r="AA752" s="116"/>
      <c r="AB752" s="11"/>
      <c r="AC752" s="117" t="s">
        <v>312</v>
      </c>
      <c r="AD752" s="43"/>
      <c r="AE752" s="43"/>
      <c r="AF752" s="43"/>
      <c r="AG752" s="119"/>
      <c r="AH752" s="117"/>
      <c r="AI752" s="43"/>
      <c r="AJ752" s="73"/>
      <c r="AK752" s="11"/>
    </row>
    <row r="753" spans="20:37" ht="15.75">
      <c r="T753" s="112" t="s">
        <v>1073</v>
      </c>
      <c r="U753" s="133" t="s">
        <v>105</v>
      </c>
      <c r="V753" s="114" t="s">
        <v>350</v>
      </c>
      <c r="W753" s="115" t="s">
        <v>1111</v>
      </c>
      <c r="X753" s="113"/>
      <c r="Y753" s="113"/>
      <c r="Z753" s="125"/>
      <c r="AA753" s="130" t="s">
        <v>105</v>
      </c>
      <c r="AB753" s="118"/>
      <c r="AC753" s="117" t="s">
        <v>313</v>
      </c>
      <c r="AD753" s="43"/>
      <c r="AE753" s="43"/>
      <c r="AF753" s="43"/>
      <c r="AG753" s="119"/>
      <c r="AH753" s="117"/>
      <c r="AI753" s="43"/>
      <c r="AK753" s="11"/>
    </row>
    <row r="754" spans="20:37" ht="15.75">
      <c r="T754" s="112"/>
      <c r="V754" s="127"/>
      <c r="W754" s="115" t="s">
        <v>1077</v>
      </c>
      <c r="X754" s="113"/>
      <c r="Y754" s="113"/>
      <c r="Z754" s="125"/>
      <c r="AA754" t="s">
        <v>1022</v>
      </c>
      <c r="AB754" s="118"/>
      <c r="AC754" s="117"/>
      <c r="AD754" s="43"/>
      <c r="AF754" s="117"/>
      <c r="AG754" s="119"/>
      <c r="AH754" s="117"/>
      <c r="AI754" s="43"/>
      <c r="AK754" s="11"/>
    </row>
    <row r="755" spans="20:37" ht="15.75">
      <c r="T755" s="130" t="s">
        <v>105</v>
      </c>
      <c r="U755" t="s">
        <v>501</v>
      </c>
      <c r="V755" s="130" t="s">
        <v>105</v>
      </c>
      <c r="W755" s="115"/>
      <c r="X755" s="117"/>
      <c r="Y755" s="113"/>
      <c r="Z755" s="125"/>
      <c r="AA755" t="s">
        <v>399</v>
      </c>
      <c r="AB755" s="118"/>
      <c r="AC755" s="130" t="s">
        <v>105</v>
      </c>
      <c r="AD755" s="43"/>
      <c r="AE755" s="43"/>
      <c r="AF755" s="113"/>
      <c r="AG755" s="119"/>
      <c r="AH755" s="117"/>
      <c r="AI755" s="43"/>
      <c r="AK755" s="11"/>
    </row>
    <row r="756" spans="20:37">
      <c r="T756" s="11" t="s">
        <v>385</v>
      </c>
      <c r="U756" t="s">
        <v>1027</v>
      </c>
      <c r="V756" t="s">
        <v>386</v>
      </c>
      <c r="W756" s="130" t="s">
        <v>105</v>
      </c>
      <c r="AA756" t="s">
        <v>410</v>
      </c>
      <c r="AB756" s="11"/>
      <c r="AC756" s="117" t="s">
        <v>389</v>
      </c>
      <c r="AE756" s="128"/>
      <c r="AG756" s="115"/>
      <c r="AH756" s="129"/>
      <c r="AK756" s="11"/>
    </row>
    <row r="757" spans="20:37">
      <c r="T757" s="11" t="s">
        <v>693</v>
      </c>
      <c r="U757" t="s">
        <v>405</v>
      </c>
      <c r="V757" t="s">
        <v>398</v>
      </c>
      <c r="W757" t="s">
        <v>407</v>
      </c>
      <c r="AA757" t="s">
        <v>424</v>
      </c>
      <c r="AC757" s="117" t="s">
        <v>458</v>
      </c>
    </row>
    <row r="758" spans="20:37">
      <c r="T758" s="11" t="s">
        <v>404</v>
      </c>
      <c r="U758" t="s">
        <v>497</v>
      </c>
      <c r="V758" t="s">
        <v>406</v>
      </c>
      <c r="W758" t="s">
        <v>463</v>
      </c>
      <c r="AA758" t="s">
        <v>434</v>
      </c>
      <c r="AC758" s="117" t="s">
        <v>269</v>
      </c>
    </row>
    <row r="759" spans="20:37">
      <c r="T759" s="11" t="s">
        <v>1112</v>
      </c>
      <c r="U759" t="s">
        <v>513</v>
      </c>
      <c r="V759" t="s">
        <v>422</v>
      </c>
      <c r="W759" t="s">
        <v>433</v>
      </c>
      <c r="AC759" s="117" t="s">
        <v>272</v>
      </c>
    </row>
    <row r="760" spans="20:37">
      <c r="T760" s="11" t="s">
        <v>397</v>
      </c>
      <c r="V760" t="s">
        <v>346</v>
      </c>
      <c r="W760" t="s">
        <v>398</v>
      </c>
      <c r="AA760" s="132" t="s">
        <v>106</v>
      </c>
      <c r="AC760" s="117" t="s">
        <v>412</v>
      </c>
      <c r="AJ760" s="121"/>
    </row>
    <row r="761" spans="20:37" ht="15.75">
      <c r="T761" s="11" t="s">
        <v>1045</v>
      </c>
      <c r="U761" s="133" t="s">
        <v>106</v>
      </c>
      <c r="V761" s="132" t="s">
        <v>106</v>
      </c>
      <c r="W761" t="s">
        <v>682</v>
      </c>
      <c r="AA761" t="s">
        <v>1155</v>
      </c>
      <c r="AC761" s="132" t="s">
        <v>106</v>
      </c>
      <c r="AJ761" s="11"/>
    </row>
    <row r="762" spans="20:37">
      <c r="U762" t="s">
        <v>432</v>
      </c>
      <c r="W762" t="s">
        <v>600</v>
      </c>
      <c r="AC762" t="s">
        <v>525</v>
      </c>
      <c r="AJ762" s="11"/>
    </row>
    <row r="763" spans="20:37">
      <c r="T763" s="132" t="s">
        <v>106</v>
      </c>
      <c r="U763" t="s">
        <v>662</v>
      </c>
      <c r="V763" t="s">
        <v>1151</v>
      </c>
      <c r="W763" s="132" t="s">
        <v>106</v>
      </c>
      <c r="AA763" s="140" t="s">
        <v>107</v>
      </c>
      <c r="AC763" t="s">
        <v>569</v>
      </c>
      <c r="AJ763" s="11"/>
    </row>
    <row r="764" spans="20:37">
      <c r="T764" s="11" t="s">
        <v>420</v>
      </c>
      <c r="U764" t="s">
        <v>548</v>
      </c>
      <c r="V764" t="s">
        <v>535</v>
      </c>
      <c r="W764" t="s">
        <v>520</v>
      </c>
      <c r="AA764" t="s">
        <v>722</v>
      </c>
      <c r="AC764" t="s">
        <v>583</v>
      </c>
      <c r="AJ764" s="11"/>
    </row>
    <row r="765" spans="20:37">
      <c r="T765" s="11" t="s">
        <v>500</v>
      </c>
      <c r="V765" t="s">
        <v>1150</v>
      </c>
      <c r="W765" t="s">
        <v>536</v>
      </c>
      <c r="AA765" t="s">
        <v>723</v>
      </c>
      <c r="AC765" t="s">
        <v>554</v>
      </c>
      <c r="AJ765" s="11"/>
    </row>
    <row r="766" spans="20:37" hidden="1">
      <c r="T766" s="11" t="s">
        <v>1148</v>
      </c>
      <c r="V766" t="s">
        <v>1121</v>
      </c>
      <c r="W766" t="s">
        <v>1121</v>
      </c>
      <c r="AA766" s="78" t="s">
        <v>1124</v>
      </c>
      <c r="AJ766" s="11"/>
    </row>
    <row r="767" spans="20:37">
      <c r="U767" s="136" t="s">
        <v>107</v>
      </c>
      <c r="AA767" t="s">
        <v>724</v>
      </c>
    </row>
    <row r="768" spans="20:37">
      <c r="U768" t="s">
        <v>1205</v>
      </c>
      <c r="V768" s="136" t="s">
        <v>107</v>
      </c>
      <c r="AA768" s="78"/>
      <c r="AC768" s="140" t="s">
        <v>107</v>
      </c>
      <c r="AJ768" s="123" t="s">
        <v>104</v>
      </c>
    </row>
    <row r="769" spans="20:36" ht="15.75">
      <c r="T769" s="136" t="s">
        <v>107</v>
      </c>
      <c r="U769" t="s">
        <v>672</v>
      </c>
      <c r="V769" t="s">
        <v>702</v>
      </c>
      <c r="AA769" s="140" t="s">
        <v>108</v>
      </c>
      <c r="AC769" t="s">
        <v>730</v>
      </c>
      <c r="AJ769" s="112"/>
    </row>
    <row r="770" spans="20:36" ht="15.75">
      <c r="T770" t="s">
        <v>695</v>
      </c>
      <c r="U770" t="s">
        <v>1066</v>
      </c>
      <c r="V770" t="s">
        <v>703</v>
      </c>
      <c r="AA770" s="81" t="s">
        <v>1154</v>
      </c>
      <c r="AC770" t="s">
        <v>731</v>
      </c>
      <c r="AJ770" s="112"/>
    </row>
    <row r="771" spans="20:36" ht="15.75">
      <c r="T771" t="s">
        <v>1113</v>
      </c>
      <c r="U771" t="s">
        <v>1206</v>
      </c>
      <c r="V771" t="s">
        <v>704</v>
      </c>
      <c r="AA771" s="81" t="s">
        <v>720</v>
      </c>
      <c r="AC771" s="78" t="s">
        <v>734</v>
      </c>
      <c r="AJ771" s="112"/>
    </row>
    <row r="772" spans="20:36" ht="15.75">
      <c r="T772" t="s">
        <v>694</v>
      </c>
      <c r="V772" t="s">
        <v>705</v>
      </c>
      <c r="AC772" t="s">
        <v>732</v>
      </c>
      <c r="AJ772" s="112"/>
    </row>
    <row r="773" spans="20:36" ht="15.75">
      <c r="T773" t="s">
        <v>693</v>
      </c>
      <c r="U773" s="136" t="s">
        <v>108</v>
      </c>
      <c r="V773" t="s">
        <v>692</v>
      </c>
      <c r="AC773" t="s">
        <v>733</v>
      </c>
      <c r="AJ773" s="112"/>
    </row>
    <row r="774" spans="20:36">
      <c r="T774" t="s">
        <v>1114</v>
      </c>
      <c r="U774" s="137" t="s">
        <v>1202</v>
      </c>
      <c r="V774" s="136" t="s">
        <v>108</v>
      </c>
      <c r="AC774" s="140" t="s">
        <v>108</v>
      </c>
      <c r="AJ774" s="11"/>
    </row>
    <row r="775" spans="20:36">
      <c r="T775" s="136" t="s">
        <v>108</v>
      </c>
      <c r="U775" s="137" t="s">
        <v>1203</v>
      </c>
      <c r="V775" s="137" t="s">
        <v>1208</v>
      </c>
      <c r="AC775" s="137" t="s">
        <v>1219</v>
      </c>
    </row>
    <row r="776" spans="20:36">
      <c r="T776" s="137" t="s">
        <v>1201</v>
      </c>
      <c r="U776" s="137" t="s">
        <v>1204</v>
      </c>
      <c r="V776" s="137" t="s">
        <v>1144</v>
      </c>
      <c r="AC776" s="137" t="s">
        <v>1220</v>
      </c>
    </row>
    <row r="777" spans="20:36">
      <c r="T777" s="137" t="s">
        <v>1199</v>
      </c>
      <c r="AC777" s="137" t="s">
        <v>1221</v>
      </c>
    </row>
    <row r="778" spans="20:36">
      <c r="T778" s="137" t="s">
        <v>1172</v>
      </c>
      <c r="AC778" s="137" t="s">
        <v>1222</v>
      </c>
    </row>
    <row r="779" spans="20:36">
      <c r="T779" s="137" t="s">
        <v>1200</v>
      </c>
    </row>
    <row r="788" spans="20:37">
      <c r="W788" t="s">
        <v>1152</v>
      </c>
    </row>
    <row r="789" spans="20:37" ht="23.25">
      <c r="U789" s="42" t="s">
        <v>1105</v>
      </c>
      <c r="V789" s="42" t="s">
        <v>1106</v>
      </c>
      <c r="W789" s="42" t="s">
        <v>1107</v>
      </c>
      <c r="X789" s="42"/>
      <c r="Y789" s="42"/>
      <c r="Z789" s="42"/>
      <c r="AA789" s="42" t="s">
        <v>1108</v>
      </c>
      <c r="AB789" s="42"/>
      <c r="AC789" s="42" t="s">
        <v>1109</v>
      </c>
      <c r="AD789" s="42"/>
      <c r="AE789" s="42"/>
      <c r="AF789" s="42"/>
      <c r="AG789" s="42"/>
      <c r="AH789" s="42"/>
      <c r="AI789" s="42"/>
      <c r="AK789" s="42"/>
    </row>
    <row r="790" spans="20:37" ht="23.25">
      <c r="T790" s="42" t="s">
        <v>1104</v>
      </c>
      <c r="U790" s="124" t="s">
        <v>11</v>
      </c>
      <c r="V790" s="124" t="s">
        <v>11</v>
      </c>
      <c r="W790" s="124" t="s">
        <v>11</v>
      </c>
      <c r="X790" s="124"/>
      <c r="Y790" s="124"/>
      <c r="Z790" s="124"/>
      <c r="AA790" s="124" t="s">
        <v>11</v>
      </c>
      <c r="AB790" s="124"/>
      <c r="AC790" s="124" t="s">
        <v>11</v>
      </c>
      <c r="AD790" s="124"/>
      <c r="AE790" s="124"/>
      <c r="AF790" s="124"/>
      <c r="AG790" s="124"/>
      <c r="AH790" s="124"/>
      <c r="AI790" s="124"/>
      <c r="AK790" s="124"/>
    </row>
    <row r="791" spans="20:37">
      <c r="T791" s="124" t="s">
        <v>11</v>
      </c>
      <c r="U791" t="s">
        <v>201</v>
      </c>
      <c r="V791" t="s">
        <v>1100</v>
      </c>
      <c r="W791" t="s">
        <v>211</v>
      </c>
      <c r="AA791" t="s">
        <v>217</v>
      </c>
      <c r="AC791" t="s">
        <v>1101</v>
      </c>
    </row>
    <row r="792" spans="20:37">
      <c r="T792" t="s">
        <v>1099</v>
      </c>
      <c r="U792" t="s">
        <v>200</v>
      </c>
      <c r="V792" t="s">
        <v>208</v>
      </c>
      <c r="W792" t="s">
        <v>208</v>
      </c>
      <c r="AA792" t="s">
        <v>24</v>
      </c>
    </row>
    <row r="793" spans="20:37">
      <c r="T793" t="s">
        <v>516</v>
      </c>
      <c r="V793" t="s">
        <v>1102</v>
      </c>
      <c r="W793" t="s">
        <v>213</v>
      </c>
      <c r="AA793" t="s">
        <v>214</v>
      </c>
      <c r="AC793" s="130" t="s">
        <v>19</v>
      </c>
    </row>
    <row r="794" spans="20:37">
      <c r="T794" t="s">
        <v>179</v>
      </c>
      <c r="U794" s="130" t="s">
        <v>19</v>
      </c>
      <c r="AC794" s="11" t="s">
        <v>200</v>
      </c>
    </row>
    <row r="795" spans="20:37">
      <c r="T795" t="s">
        <v>1010</v>
      </c>
      <c r="U795" s="11" t="s">
        <v>205</v>
      </c>
      <c r="V795" s="130" t="s">
        <v>19</v>
      </c>
      <c r="W795" s="130" t="s">
        <v>19</v>
      </c>
      <c r="AA795" s="130" t="s">
        <v>19</v>
      </c>
      <c r="AC795" s="11" t="s">
        <v>207</v>
      </c>
    </row>
    <row r="796" spans="20:37">
      <c r="U796" s="81" t="s">
        <v>207</v>
      </c>
      <c r="V796" s="11" t="s">
        <v>183</v>
      </c>
      <c r="W796" s="11" t="s">
        <v>774</v>
      </c>
      <c r="AA796" s="11" t="s">
        <v>183</v>
      </c>
      <c r="AC796" s="11" t="s">
        <v>258</v>
      </c>
    </row>
    <row r="797" spans="20:37">
      <c r="T797" s="130" t="s">
        <v>19</v>
      </c>
      <c r="U797" s="11" t="s">
        <v>592</v>
      </c>
      <c r="V797" s="11" t="s">
        <v>184</v>
      </c>
      <c r="W797" s="11" t="s">
        <v>184</v>
      </c>
      <c r="AA797" s="11" t="s">
        <v>184</v>
      </c>
      <c r="AC797" s="11" t="s">
        <v>219</v>
      </c>
    </row>
    <row r="798" spans="20:37">
      <c r="T798" s="11" t="s">
        <v>237</v>
      </c>
      <c r="V798" s="11" t="s">
        <v>245</v>
      </c>
      <c r="W798" s="11" t="s">
        <v>245</v>
      </c>
      <c r="AA798" s="11" t="s">
        <v>245</v>
      </c>
      <c r="AC798" s="132" t="s">
        <v>104</v>
      </c>
    </row>
    <row r="799" spans="20:37">
      <c r="T799" s="81" t="s">
        <v>289</v>
      </c>
      <c r="U799" s="132" t="s">
        <v>104</v>
      </c>
      <c r="V799" s="11" t="s">
        <v>241</v>
      </c>
      <c r="W799" s="11" t="s">
        <v>246</v>
      </c>
      <c r="AA799" s="11" t="s">
        <v>253</v>
      </c>
      <c r="AC799" s="117" t="s">
        <v>315</v>
      </c>
    </row>
    <row r="800" spans="20:37">
      <c r="T800" s="11" t="s">
        <v>188</v>
      </c>
      <c r="U800" t="s">
        <v>217</v>
      </c>
      <c r="V800" s="11" t="s">
        <v>242</v>
      </c>
      <c r="W800" s="11" t="s">
        <v>247</v>
      </c>
      <c r="AA800" s="11" t="s">
        <v>1056</v>
      </c>
      <c r="AC800" s="117" t="s">
        <v>312</v>
      </c>
    </row>
    <row r="801" spans="20:36">
      <c r="U801" t="s">
        <v>421</v>
      </c>
      <c r="V801" s="11" t="s">
        <v>243</v>
      </c>
      <c r="W801" s="11" t="s">
        <v>217</v>
      </c>
      <c r="AA801" s="11" t="s">
        <v>212</v>
      </c>
      <c r="AC801" s="117" t="s">
        <v>313</v>
      </c>
    </row>
    <row r="802" spans="20:36">
      <c r="T802" s="132" t="s">
        <v>104</v>
      </c>
      <c r="U802" s="136" t="s">
        <v>105</v>
      </c>
      <c r="AA802" s="132" t="s">
        <v>104</v>
      </c>
    </row>
    <row r="803" spans="20:36" ht="15.75">
      <c r="T803" s="11" t="s">
        <v>1149</v>
      </c>
      <c r="U803" t="s">
        <v>501</v>
      </c>
      <c r="V803" s="132" t="s">
        <v>104</v>
      </c>
      <c r="W803" s="132" t="s">
        <v>104</v>
      </c>
      <c r="AA803" s="116" t="s">
        <v>1001</v>
      </c>
      <c r="AC803" s="140" t="s">
        <v>105</v>
      </c>
    </row>
    <row r="804" spans="20:36">
      <c r="T804" s="11" t="s">
        <v>288</v>
      </c>
      <c r="U804" t="s">
        <v>1027</v>
      </c>
      <c r="V804" s="114" t="s">
        <v>341</v>
      </c>
      <c r="W804" s="115" t="s">
        <v>999</v>
      </c>
      <c r="AA804" s="11" t="s">
        <v>1156</v>
      </c>
      <c r="AC804" s="117" t="s">
        <v>389</v>
      </c>
    </row>
    <row r="805" spans="20:36">
      <c r="T805" s="11"/>
      <c r="U805" t="s">
        <v>405</v>
      </c>
      <c r="V805" s="114" t="s">
        <v>359</v>
      </c>
      <c r="W805" s="115"/>
      <c r="AC805" s="117" t="s">
        <v>458</v>
      </c>
    </row>
    <row r="806" spans="20:36">
      <c r="T806" s="136" t="s">
        <v>105</v>
      </c>
      <c r="U806" t="s">
        <v>497</v>
      </c>
      <c r="V806" s="114" t="s">
        <v>350</v>
      </c>
      <c r="W806" s="115"/>
      <c r="AA806" s="140" t="s">
        <v>105</v>
      </c>
      <c r="AC806" s="117" t="s">
        <v>269</v>
      </c>
    </row>
    <row r="807" spans="20:36" ht="23.25">
      <c r="T807" s="11" t="s">
        <v>385</v>
      </c>
      <c r="U807" t="s">
        <v>513</v>
      </c>
      <c r="V807" s="136" t="s">
        <v>105</v>
      </c>
      <c r="W807" s="115"/>
      <c r="AA807" t="s">
        <v>1022</v>
      </c>
      <c r="AC807" s="117" t="s">
        <v>272</v>
      </c>
      <c r="AJ807" s="42"/>
    </row>
    <row r="808" spans="20:36">
      <c r="T808" s="11" t="s">
        <v>693</v>
      </c>
      <c r="V808" t="s">
        <v>386</v>
      </c>
      <c r="AA808" t="s">
        <v>399</v>
      </c>
      <c r="AC808" s="117" t="s">
        <v>412</v>
      </c>
      <c r="AJ808" s="124"/>
    </row>
    <row r="809" spans="20:36" ht="18.75" customHeight="1">
      <c r="T809" s="11" t="s">
        <v>404</v>
      </c>
      <c r="U809" s="136" t="s">
        <v>106</v>
      </c>
      <c r="V809" t="s">
        <v>398</v>
      </c>
      <c r="W809" s="42"/>
      <c r="AA809" t="s">
        <v>410</v>
      </c>
    </row>
    <row r="810" spans="20:36">
      <c r="T810" s="11" t="s">
        <v>1112</v>
      </c>
      <c r="U810" t="s">
        <v>432</v>
      </c>
      <c r="V810" t="s">
        <v>406</v>
      </c>
      <c r="W810" s="132"/>
      <c r="AA810" t="s">
        <v>424</v>
      </c>
      <c r="AC810" s="140" t="s">
        <v>106</v>
      </c>
    </row>
    <row r="811" spans="20:36">
      <c r="T811" s="11" t="s">
        <v>397</v>
      </c>
      <c r="U811" t="s">
        <v>662</v>
      </c>
      <c r="V811" t="s">
        <v>422</v>
      </c>
      <c r="W811" s="115"/>
      <c r="AA811" t="s">
        <v>434</v>
      </c>
      <c r="AC811" t="s">
        <v>525</v>
      </c>
    </row>
    <row r="812" spans="20:36">
      <c r="T812" s="11" t="s">
        <v>1045</v>
      </c>
      <c r="U812" t="s">
        <v>548</v>
      </c>
      <c r="V812" t="s">
        <v>346</v>
      </c>
      <c r="AC812" t="s">
        <v>554</v>
      </c>
    </row>
    <row r="813" spans="20:36">
      <c r="T813" s="136" t="s">
        <v>106</v>
      </c>
      <c r="AA813" s="140" t="s">
        <v>106</v>
      </c>
      <c r="AC813" t="s">
        <v>569</v>
      </c>
      <c r="AJ813" s="10"/>
    </row>
    <row r="814" spans="20:36">
      <c r="T814" s="11" t="s">
        <v>420</v>
      </c>
      <c r="V814" s="136" t="s">
        <v>106</v>
      </c>
      <c r="AA814" s="137" t="s">
        <v>1215</v>
      </c>
      <c r="AC814" t="s">
        <v>583</v>
      </c>
    </row>
    <row r="815" spans="20:36">
      <c r="T815" s="11" t="s">
        <v>500</v>
      </c>
      <c r="V815" s="137" t="s">
        <v>1207</v>
      </c>
    </row>
    <row r="816" spans="20:36">
      <c r="T816" s="11" t="s">
        <v>1148</v>
      </c>
      <c r="V816" s="137" t="s">
        <v>1151</v>
      </c>
    </row>
    <row r="817" spans="20:22">
      <c r="V817" s="137" t="s">
        <v>1150</v>
      </c>
    </row>
    <row r="818" spans="20:22">
      <c r="V818" s="137" t="s">
        <v>1121</v>
      </c>
    </row>
    <row r="819" spans="20:22">
      <c r="T819" s="136" t="s">
        <v>107</v>
      </c>
    </row>
    <row r="820" spans="20:22">
      <c r="T820" t="s">
        <v>695</v>
      </c>
    </row>
    <row r="821" spans="20:22">
      <c r="T821" t="s">
        <v>1113</v>
      </c>
    </row>
    <row r="822" spans="20:22">
      <c r="T822" t="s">
        <v>694</v>
      </c>
    </row>
    <row r="823" spans="20:22">
      <c r="T823" t="s">
        <v>693</v>
      </c>
    </row>
    <row r="824" spans="20:22">
      <c r="T824" t="s">
        <v>1114</v>
      </c>
    </row>
    <row r="825" spans="20:22">
      <c r="T825" s="136" t="s">
        <v>108</v>
      </c>
    </row>
    <row r="826" spans="20:22">
      <c r="T826" s="137" t="s">
        <v>1201</v>
      </c>
    </row>
    <row r="827" spans="20:22">
      <c r="T827" s="137" t="s">
        <v>1199</v>
      </c>
    </row>
    <row r="828" spans="20:22">
      <c r="T828" s="137" t="s">
        <v>1172</v>
      </c>
    </row>
    <row r="829" spans="20:22">
      <c r="T829" s="137" t="s">
        <v>1200</v>
      </c>
    </row>
  </sheetData>
  <sheetProtection password="EDD8" sheet="1" objects="1" scenarios="1"/>
  <mergeCells count="20">
    <mergeCell ref="AJ2:AJ20"/>
    <mergeCell ref="AB2:AB20"/>
    <mergeCell ref="AC2:AC20"/>
    <mergeCell ref="AD2:AD20"/>
    <mergeCell ref="AK2:AK20"/>
    <mergeCell ref="AE2:AE20"/>
    <mergeCell ref="AF2:AF20"/>
    <mergeCell ref="AG2:AG20"/>
    <mergeCell ref="B1:R1"/>
    <mergeCell ref="T1:AJ1"/>
    <mergeCell ref="T2:T20"/>
    <mergeCell ref="U2:U20"/>
    <mergeCell ref="V2:V20"/>
    <mergeCell ref="W2:W20"/>
    <mergeCell ref="X2:X20"/>
    <mergeCell ref="Y2:Y20"/>
    <mergeCell ref="Z2:Z20"/>
    <mergeCell ref="AA2:AA20"/>
    <mergeCell ref="AH2:AH20"/>
    <mergeCell ref="AI2:AI20"/>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sheetPr codeName="Sheet14"/>
  <dimension ref="A1:H1"/>
  <sheetViews>
    <sheetView workbookViewId="0">
      <selection activeCell="H14" sqref="H14"/>
    </sheetView>
  </sheetViews>
  <sheetFormatPr defaultRowHeight="15"/>
  <cols>
    <col min="1" max="1" width="8.42578125" bestFit="1" customWidth="1"/>
    <col min="2" max="2" width="9.42578125" bestFit="1" customWidth="1"/>
    <col min="3" max="3" width="10.85546875" bestFit="1" customWidth="1"/>
    <col min="4" max="4" width="12" bestFit="1" customWidth="1"/>
    <col min="5" max="5" width="17.28515625" bestFit="1" customWidth="1"/>
    <col min="6" max="6" width="10.42578125" bestFit="1" customWidth="1"/>
    <col min="7" max="7" width="13.42578125" bestFit="1" customWidth="1"/>
    <col min="8" max="8" width="16.28515625" bestFit="1" customWidth="1"/>
  </cols>
  <sheetData>
    <row r="1" spans="1:8">
      <c r="A1" t="s">
        <v>685</v>
      </c>
      <c r="B1" t="s">
        <v>1</v>
      </c>
      <c r="C1" t="s">
        <v>686</v>
      </c>
      <c r="D1" t="s">
        <v>687</v>
      </c>
      <c r="E1" t="s">
        <v>373</v>
      </c>
      <c r="F1" t="s">
        <v>688</v>
      </c>
      <c r="G1" t="s">
        <v>689</v>
      </c>
      <c r="H1" t="s">
        <v>690</v>
      </c>
    </row>
  </sheetData>
  <sheetProtection password="B198"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15"/>
  <dimension ref="A1:I222"/>
  <sheetViews>
    <sheetView topLeftCell="C1" workbookViewId="0">
      <selection activeCell="H210" sqref="H210"/>
    </sheetView>
  </sheetViews>
  <sheetFormatPr defaultRowHeight="15"/>
  <cols>
    <col min="3" max="3" width="12" bestFit="1" customWidth="1"/>
    <col min="4" max="4" width="51.28515625" customWidth="1"/>
    <col min="5" max="5" width="17.28515625" style="74" bestFit="1" customWidth="1"/>
    <col min="6" max="6" width="9.7109375" style="74" bestFit="1" customWidth="1"/>
    <col min="7" max="7" width="16.28515625" style="74" bestFit="1" customWidth="1"/>
    <col min="8" max="8" width="12" bestFit="1" customWidth="1"/>
    <col min="9" max="9" width="15.28515625" bestFit="1" customWidth="1"/>
  </cols>
  <sheetData>
    <row r="1" spans="1:9">
      <c r="A1" t="s">
        <v>685</v>
      </c>
      <c r="B1" t="s">
        <v>1</v>
      </c>
      <c r="C1" t="s">
        <v>686</v>
      </c>
      <c r="D1" t="s">
        <v>687</v>
      </c>
      <c r="E1" s="74" t="s">
        <v>373</v>
      </c>
      <c r="F1" s="74" t="s">
        <v>691</v>
      </c>
      <c r="G1" s="74" t="s">
        <v>690</v>
      </c>
      <c r="H1" s="74" t="s">
        <v>776</v>
      </c>
      <c r="I1" s="74" t="s">
        <v>5</v>
      </c>
    </row>
    <row r="2" spans="1:9">
      <c r="A2" s="72" t="str">
        <f>IF(OR(LEFT(Sheet1!G8,2)="FK",LEFT(Sheet1!G8,1)="K", AND(LEN(Sheet1!G8=4),RIGHT(Sheet1!G8,3)&lt;&gt;"CRP",RIGHT(Sheet1!G8,3)&lt;&gt;"MTE")),RIGHT(Sheet1!G8,2),RIGHT(Sheet1!G8,3))</f>
        <v>AR</v>
      </c>
      <c r="B2" s="72" t="str">
        <f>Sheet1!B8</f>
        <v>Eighth</v>
      </c>
      <c r="C2" s="72" t="str">
        <f>IF(Sheet1!B21&lt;&gt;"",Sheet1!B21,"")</f>
        <v/>
      </c>
      <c r="D2" s="72" t="str">
        <f>Sheet1!B9</f>
        <v>Architectural Design-VII</v>
      </c>
      <c r="E2" s="75" t="str">
        <f>IF(C2&lt;&gt;"",IF(Sheet1!D21="ABS",0,Sheet1!D21),"")</f>
        <v/>
      </c>
      <c r="F2" s="75" t="str">
        <f>IF(C2&lt;&gt;"",IF(Sheet1!F21="ABS","A", Sheet1!F21),"")</f>
        <v/>
      </c>
      <c r="G2" s="75" t="str">
        <f>IF(C2&lt;&gt;"",IF(Sheet1!J21="ABS","A",SUM(Sheet1!H21,Sheet1!J21)),"")</f>
        <v/>
      </c>
      <c r="H2" t="str">
        <f>IF(C2&lt;&gt;"",IF(Sheet1!O17=50,1,IF(Sheet1!O17=100,2,IF(Sheet1!O17=150,3,IF(Sheet1!O17=200,4)))),"")</f>
        <v/>
      </c>
      <c r="I2" s="82" t="str">
        <f>Sheet1!O9</f>
        <v>16/10/2023</v>
      </c>
    </row>
    <row r="3" spans="1:9">
      <c r="A3" t="str">
        <f>IF(C3&lt;&gt;"",A2,"")</f>
        <v/>
      </c>
      <c r="B3" t="str">
        <f>IF(C3&lt;&gt;"",B2,"")</f>
        <v/>
      </c>
      <c r="C3" s="71" t="str">
        <f>IF(Sheet1!B22&lt;&gt;"",Sheet1!B22,"")</f>
        <v/>
      </c>
      <c r="D3" t="str">
        <f>IF(C3&lt;&gt;"",D2,"")</f>
        <v/>
      </c>
      <c r="E3" s="76" t="str">
        <f>IF(C3&lt;&gt;"",IF(Sheet1!D22="ABS",0,Sheet1!D22),"")</f>
        <v/>
      </c>
      <c r="F3" s="76" t="str">
        <f>IF(C3&lt;&gt;"",IF(Sheet1!F22="ABS","A", Sheet1!F22),"")</f>
        <v/>
      </c>
      <c r="G3" s="76" t="str">
        <f>IF(C3&lt;&gt;"",IF(Sheet1!J22="ABS","A",SUM(Sheet1!H22,Sheet1!J22)),"")</f>
        <v/>
      </c>
      <c r="H3" t="str">
        <f>IF(C3&lt;&gt;"",IF(Sheet1!O17=50,1,IF(Sheet1!O17=100,2,IF(Sheet1!O17=150,3,IF(Sheet1!O17=200,4)))),"")</f>
        <v/>
      </c>
      <c r="I3" t="str">
        <f>IF(C3&lt;&gt;"",I2,"")</f>
        <v/>
      </c>
    </row>
    <row r="4" spans="1:9">
      <c r="A4" t="str">
        <f>IF(C4&lt;&gt;"",A2,"")</f>
        <v/>
      </c>
      <c r="B4" t="str">
        <f>IF(C4&lt;&gt;"",B2,"")</f>
        <v/>
      </c>
      <c r="C4" s="71" t="str">
        <f>IF(Sheet1!B23&lt;&gt;"",Sheet1!B23,"")</f>
        <v/>
      </c>
      <c r="D4" t="str">
        <f>IF(C4&lt;&gt;"",D2,"")</f>
        <v/>
      </c>
      <c r="E4" s="76" t="str">
        <f>IF(C4&lt;&gt;"",IF(Sheet1!D23="ABS",0,Sheet1!D23),"")</f>
        <v/>
      </c>
      <c r="F4" s="76" t="str">
        <f>IF(C4&lt;&gt;"",IF(Sheet1!F23="ABS","A", Sheet1!F23),"")</f>
        <v/>
      </c>
      <c r="G4" s="76" t="str">
        <f>IF(C4&lt;&gt;"",IF(Sheet1!J23="ABS","A",SUM(Sheet1!H23,Sheet1!J23)),"")</f>
        <v/>
      </c>
      <c r="H4" t="str">
        <f>IF(C4&lt;&gt;"",IF(Sheet1!O17=50,1,IF(Sheet1!O17=100,2,IF(Sheet1!O17=150,3,IF(Sheet1!O17=200,4)))),"")</f>
        <v/>
      </c>
      <c r="I4" t="str">
        <f>IF(C4&lt;&gt;"",I2,"")</f>
        <v/>
      </c>
    </row>
    <row r="5" spans="1:9">
      <c r="A5" t="str">
        <f>IF(C5&lt;&gt;"",A2,"")</f>
        <v/>
      </c>
      <c r="B5" t="str">
        <f>IF(C5&lt;&gt;"",B2,"")</f>
        <v/>
      </c>
      <c r="C5" s="71" t="str">
        <f>IF(Sheet1!B24&lt;&gt;"",Sheet1!B24,"")</f>
        <v/>
      </c>
      <c r="D5" t="str">
        <f>IF(C5&lt;&gt;"",D2,"")</f>
        <v/>
      </c>
      <c r="E5" s="76" t="str">
        <f>IF(C5&lt;&gt;"",IF(Sheet1!D24="ABS",0,Sheet1!D24),"")</f>
        <v/>
      </c>
      <c r="F5" s="76" t="str">
        <f>IF(C5&lt;&gt;"",IF(Sheet1!F24="ABS","A", Sheet1!F24),"")</f>
        <v/>
      </c>
      <c r="G5" s="76" t="str">
        <f>IF(C5&lt;&gt;"",IF(Sheet1!J24="ABS","A",SUM(Sheet1!H24,Sheet1!J24)),"")</f>
        <v/>
      </c>
      <c r="H5" t="str">
        <f>IF(C5&lt;&gt;"",IF(Sheet1!O17=50,1,IF(Sheet1!O17=100,2,IF(Sheet1!O17=150,3,IF(Sheet1!O17=200,4)))),"")</f>
        <v/>
      </c>
      <c r="I5" t="str">
        <f>IF(C5&lt;&gt;"",I2,"")</f>
        <v/>
      </c>
    </row>
    <row r="6" spans="1:9">
      <c r="A6" t="str">
        <f>IF(C6&lt;&gt;"",A2,"")</f>
        <v/>
      </c>
      <c r="B6" t="str">
        <f>IF(C6&lt;&gt;"",B2,"")</f>
        <v/>
      </c>
      <c r="C6" s="71" t="str">
        <f>IF(Sheet1!B25&lt;&gt;"",Sheet1!B25,"")</f>
        <v/>
      </c>
      <c r="D6" t="str">
        <f>IF(C6&lt;&gt;"",D2,"")</f>
        <v/>
      </c>
      <c r="E6" s="76" t="str">
        <f>IF(C6&lt;&gt;"",IF(Sheet1!D25="ABS",0,Sheet1!D25),"")</f>
        <v/>
      </c>
      <c r="F6" s="76" t="str">
        <f>IF(C6&lt;&gt;"",IF(Sheet1!F25="ABS","A", Sheet1!F25),"")</f>
        <v/>
      </c>
      <c r="G6" s="76" t="str">
        <f>IF(C6&lt;&gt;"",IF(Sheet1!J25="ABS","A",SUM(Sheet1!H25,Sheet1!J25)),"")</f>
        <v/>
      </c>
      <c r="H6" t="str">
        <f>IF(C6&lt;&gt;"",IF(Sheet1!O17=50,1,IF(Sheet1!O17=100,2,IF(Sheet1!O17=150,3,IF(Sheet1!O17=200,4)))),"")</f>
        <v/>
      </c>
      <c r="I6" t="str">
        <f>IF(C6&lt;&gt;"",I2,"")</f>
        <v/>
      </c>
    </row>
    <row r="7" spans="1:9">
      <c r="A7" t="str">
        <f>IF(C7&lt;&gt;"",A2,"")</f>
        <v/>
      </c>
      <c r="B7" t="str">
        <f>IF(C7&lt;&gt;"",B2,"")</f>
        <v/>
      </c>
      <c r="C7" s="71" t="str">
        <f>IF(Sheet1!B26&lt;&gt;"",Sheet1!B26,"")</f>
        <v/>
      </c>
      <c r="D7" t="str">
        <f>IF(C7&lt;&gt;"",D2,"")</f>
        <v/>
      </c>
      <c r="E7" s="76" t="str">
        <f>IF(C7&lt;&gt;"",IF(Sheet1!D26="ABS",0,Sheet1!D26),"")</f>
        <v/>
      </c>
      <c r="F7" s="76" t="str">
        <f>IF(C7&lt;&gt;"",IF(Sheet1!F26="ABS","A", Sheet1!F26),"")</f>
        <v/>
      </c>
      <c r="G7" s="76" t="str">
        <f>IF(C7&lt;&gt;"",IF(Sheet1!J26="ABS","A",SUM(Sheet1!H26,Sheet1!J26)),"")</f>
        <v/>
      </c>
      <c r="H7" t="str">
        <f>IF(C7&lt;&gt;"",IF(Sheet1!O17=50,1,IF(Sheet1!O17=100,2,IF(Sheet1!O17=150,3,IF(Sheet1!O17=200,4)))),"")</f>
        <v/>
      </c>
      <c r="I7" t="str">
        <f>IF(C7&lt;&gt;"",I2,"")</f>
        <v/>
      </c>
    </row>
    <row r="8" spans="1:9">
      <c r="A8" t="str">
        <f>IF(C8&lt;&gt;"",A2,"")</f>
        <v/>
      </c>
      <c r="B8" t="str">
        <f>IF(C8&lt;&gt;"",B2,"")</f>
        <v/>
      </c>
      <c r="C8" s="71" t="str">
        <f>IF(Sheet1!B27&lt;&gt;"",Sheet1!B27,"")</f>
        <v/>
      </c>
      <c r="D8" t="str">
        <f>IF(C8&lt;&gt;"",D2,"")</f>
        <v/>
      </c>
      <c r="E8" s="76" t="str">
        <f>IF(C8&lt;&gt;"",IF(Sheet1!D27="ABS",0,Sheet1!D27),"")</f>
        <v/>
      </c>
      <c r="F8" s="76" t="str">
        <f>IF(C8&lt;&gt;"",IF(Sheet1!F27="ABS","A", Sheet1!F27),"")</f>
        <v/>
      </c>
      <c r="G8" s="76" t="str">
        <f>IF(C8&lt;&gt;"",IF(Sheet1!J27="ABS","A",SUM(Sheet1!H27,Sheet1!J27)),"")</f>
        <v/>
      </c>
      <c r="H8" t="str">
        <f>IF(C8&lt;&gt;"",IF(Sheet1!O17=50,1,IF(Sheet1!O17=100,2,IF(Sheet1!O17=150,3,IF(Sheet1!O17=200,4)))),"")</f>
        <v/>
      </c>
      <c r="I8" t="str">
        <f>IF(C8&lt;&gt;"",I2,"")</f>
        <v/>
      </c>
    </row>
    <row r="9" spans="1:9">
      <c r="A9" t="str">
        <f>IF(C9&lt;&gt;"",A2,"")</f>
        <v/>
      </c>
      <c r="B9" t="str">
        <f>IF(C9&lt;&gt;"",B2,"")</f>
        <v/>
      </c>
      <c r="C9" s="71" t="str">
        <f>IF(Sheet1!B28&lt;&gt;"",Sheet1!B28,"")</f>
        <v/>
      </c>
      <c r="D9" t="str">
        <f>IF(C9&lt;&gt;"",D2,"")</f>
        <v/>
      </c>
      <c r="E9" s="76" t="str">
        <f>IF(C9&lt;&gt;"",IF(Sheet1!D28="ABS",0,Sheet1!D28),"")</f>
        <v/>
      </c>
      <c r="F9" s="76" t="str">
        <f>IF(C9&lt;&gt;"",IF(Sheet1!F28="ABS","A", Sheet1!F28),"")</f>
        <v/>
      </c>
      <c r="G9" s="76" t="str">
        <f>IF(C9&lt;&gt;"",IF(Sheet1!J28="ABS","A",SUM(Sheet1!H28,Sheet1!J28)),"")</f>
        <v/>
      </c>
      <c r="H9" t="str">
        <f>IF(C9&lt;&gt;"",IF(Sheet1!O17=50,1,IF(Sheet1!O17=100,2,IF(Sheet1!O17=150,3,IF(Sheet1!O17=200,4)))),"")</f>
        <v/>
      </c>
      <c r="I9" t="str">
        <f>IF(C9&lt;&gt;"",I2,"")</f>
        <v/>
      </c>
    </row>
    <row r="10" spans="1:9">
      <c r="A10" t="str">
        <f>IF(C10&lt;&gt;"",A2,"")</f>
        <v/>
      </c>
      <c r="B10" t="str">
        <f>IF(C10&lt;&gt;"",B2,"")</f>
        <v/>
      </c>
      <c r="C10" s="71" t="str">
        <f>IF(Sheet1!B29&lt;&gt;"",Sheet1!B29,"")</f>
        <v/>
      </c>
      <c r="D10" t="str">
        <f>IF(C10&lt;&gt;"",D2,"")</f>
        <v/>
      </c>
      <c r="E10" s="76" t="str">
        <f>IF(C10&lt;&gt;"",IF(Sheet1!D29="ABS",0,Sheet1!D29),"")</f>
        <v/>
      </c>
      <c r="F10" s="76" t="str">
        <f>IF(C10&lt;&gt;"",IF(Sheet1!F29="ABS","A", Sheet1!F29),"")</f>
        <v/>
      </c>
      <c r="G10" s="76" t="str">
        <f>IF(C10&lt;&gt;"",IF(Sheet1!J29="ABS","A",SUM(Sheet1!H29,Sheet1!J29)),"")</f>
        <v/>
      </c>
      <c r="H10" t="str">
        <f>IF(C10&lt;&gt;"",IF(Sheet1!O17=50,1,IF(Sheet1!O17=100,2,IF(Sheet1!O17=150,3,IF(Sheet1!O17=200,4)))),"")</f>
        <v/>
      </c>
      <c r="I10" t="str">
        <f>IF(C10&lt;&gt;"",I2,"")</f>
        <v/>
      </c>
    </row>
    <row r="11" spans="1:9">
      <c r="A11" t="str">
        <f>IF(C11&lt;&gt;"",A2,"")</f>
        <v/>
      </c>
      <c r="B11" t="str">
        <f>IF(C11&lt;&gt;"",B2,"")</f>
        <v/>
      </c>
      <c r="C11" s="71" t="str">
        <f>IF(Sheet1!B30&lt;&gt;"",Sheet1!B30,"")</f>
        <v/>
      </c>
      <c r="D11" t="str">
        <f>IF(C11&lt;&gt;"",D2,"")</f>
        <v/>
      </c>
      <c r="E11" s="76" t="str">
        <f>IF(C11&lt;&gt;"",IF(Sheet1!D30="ABS",0,Sheet1!D30),"")</f>
        <v/>
      </c>
      <c r="F11" s="76" t="str">
        <f>IF(C11&lt;&gt;"",IF(Sheet1!F30="ABS","A", Sheet1!F30),"")</f>
        <v/>
      </c>
      <c r="G11" s="76" t="str">
        <f>IF(C11&lt;&gt;"",IF(Sheet1!J30="ABS","A",SUM(Sheet1!H30,Sheet1!J30)),"")</f>
        <v/>
      </c>
      <c r="H11" t="str">
        <f>IF(C11&lt;&gt;"",IF(Sheet1!O17=50,1,IF(Sheet1!O17=100,2,IF(Sheet1!O17=150,3,IF(Sheet1!O17=200,4)))),"")</f>
        <v/>
      </c>
      <c r="I11" t="str">
        <f>IF(C11&lt;&gt;"",I2,"")</f>
        <v/>
      </c>
    </row>
    <row r="12" spans="1:9">
      <c r="A12" t="str">
        <f>IF(C12&lt;&gt;"",A2,"")</f>
        <v/>
      </c>
      <c r="B12" t="str">
        <f>IF(C12&lt;&gt;"",B2,"")</f>
        <v/>
      </c>
      <c r="C12" s="71" t="str">
        <f>IF(Sheet1!B31&lt;&gt;"",Sheet1!B31,"")</f>
        <v/>
      </c>
      <c r="D12" t="str">
        <f>IF(C12&lt;&gt;"",D2,"")</f>
        <v/>
      </c>
      <c r="E12" s="76" t="str">
        <f>IF(C12&lt;&gt;"",IF(Sheet1!D31="ABS",0,Sheet1!D31),"")</f>
        <v/>
      </c>
      <c r="F12" s="76" t="str">
        <f>IF(C12&lt;&gt;"",IF(Sheet1!F31="ABS","A", Sheet1!F31),"")</f>
        <v/>
      </c>
      <c r="G12" s="76" t="str">
        <f>IF(C12&lt;&gt;"",IF(Sheet1!J31="ABS","A",SUM(Sheet1!H31,Sheet1!J31)),"")</f>
        <v/>
      </c>
      <c r="H12" t="str">
        <f>IF(C12&lt;&gt;"",IF(Sheet1!O17=50,1,IF(Sheet1!O17=100,2,IF(Sheet1!O17=150,3,IF(Sheet1!O17=200,4)))),"")</f>
        <v/>
      </c>
      <c r="I12" t="str">
        <f>IF(C12&lt;&gt;"",I2,"")</f>
        <v/>
      </c>
    </row>
    <row r="13" spans="1:9">
      <c r="A13" t="str">
        <f>IF(C13&lt;&gt;"",A2,"")</f>
        <v/>
      </c>
      <c r="B13" t="str">
        <f>IF(C13&lt;&gt;"",B2,"")</f>
        <v/>
      </c>
      <c r="C13" s="71" t="str">
        <f>IF(Sheet1!B32&lt;&gt;"",Sheet1!B32,"")</f>
        <v/>
      </c>
      <c r="D13" t="str">
        <f>IF(C13&lt;&gt;"",D2,"")</f>
        <v/>
      </c>
      <c r="E13" s="76" t="str">
        <f>IF(C13&lt;&gt;"",IF(Sheet1!D32="ABS",0,Sheet1!D32),"")</f>
        <v/>
      </c>
      <c r="F13" s="76" t="str">
        <f>IF(C13&lt;&gt;"",IF(Sheet1!F32="ABS","A", Sheet1!F32),"")</f>
        <v/>
      </c>
      <c r="G13" s="76" t="str">
        <f>IF(C13&lt;&gt;"",IF(Sheet1!J32="ABS","A",SUM(Sheet1!H32,Sheet1!J32)),"")</f>
        <v/>
      </c>
      <c r="H13" t="str">
        <f>IF(C13&lt;&gt;"",IF(Sheet1!O17=50,1,IF(Sheet1!O17=100,2,IF(Sheet1!O17=150,3,IF(Sheet1!O17=200,4)))),"")</f>
        <v/>
      </c>
      <c r="I13" t="str">
        <f>IF(C13&lt;&gt;"",I2,"")</f>
        <v/>
      </c>
    </row>
    <row r="14" spans="1:9">
      <c r="A14" t="str">
        <f>IF(C14&lt;&gt;"",A2,"")</f>
        <v/>
      </c>
      <c r="B14" t="str">
        <f>IF(C14&lt;&gt;"",B2,"")</f>
        <v/>
      </c>
      <c r="C14" s="71" t="str">
        <f>IF(Sheet1!B33&lt;&gt;"",Sheet1!B33,"")</f>
        <v/>
      </c>
      <c r="D14" t="str">
        <f>IF(C14&lt;&gt;"",D2,"")</f>
        <v/>
      </c>
      <c r="E14" s="76" t="str">
        <f>IF(C14&lt;&gt;"",IF(Sheet1!D33="ABS",0,Sheet1!D33),"")</f>
        <v/>
      </c>
      <c r="F14" s="76" t="str">
        <f>IF(C14&lt;&gt;"",IF(Sheet1!F33="ABS","A", Sheet1!F33),"")</f>
        <v/>
      </c>
      <c r="G14" s="76" t="str">
        <f>IF(C14&lt;&gt;"",IF(Sheet1!J33="ABS","A",SUM(Sheet1!H33,Sheet1!J33)),"")</f>
        <v/>
      </c>
      <c r="H14" t="str">
        <f>IF(C14&lt;&gt;"",IF(Sheet1!O17=50,1,IF(Sheet1!O17=100,2,IF(Sheet1!O17=150,3,IF(Sheet1!O17=200,4)))),"")</f>
        <v/>
      </c>
      <c r="I14" t="str">
        <f>IF(C14&lt;&gt;"",I2,"")</f>
        <v/>
      </c>
    </row>
    <row r="15" spans="1:9">
      <c r="A15" t="str">
        <f>IF(C15&lt;&gt;"",A2,"")</f>
        <v/>
      </c>
      <c r="B15" t="str">
        <f>IF(C15&lt;&gt;"",B2,"")</f>
        <v/>
      </c>
      <c r="C15" s="71" t="str">
        <f>IF(Sheet1!B34&lt;&gt;"",Sheet1!B34,"")</f>
        <v/>
      </c>
      <c r="D15" t="str">
        <f>IF(C15&lt;&gt;"",D2,"")</f>
        <v/>
      </c>
      <c r="E15" s="76" t="str">
        <f>IF(C15&lt;&gt;"",IF(Sheet1!D34="ABS",0,Sheet1!D34),"")</f>
        <v/>
      </c>
      <c r="F15" s="76" t="str">
        <f>IF(C15&lt;&gt;"",IF(Sheet1!F34="ABS","A", Sheet1!F34),"")</f>
        <v/>
      </c>
      <c r="G15" s="76" t="str">
        <f>IF(C15&lt;&gt;"",IF(Sheet1!J34="ABS","A",SUM(Sheet1!H34,Sheet1!J34)),"")</f>
        <v/>
      </c>
      <c r="H15" t="str">
        <f>IF(C15&lt;&gt;"",IF(Sheet1!O17=50,1,IF(Sheet1!O17=100,2,IF(Sheet1!O17=150,3,IF(Sheet1!O17=200,4)))),"")</f>
        <v/>
      </c>
      <c r="I15" t="str">
        <f>IF(C15&lt;&gt;"",I2,"")</f>
        <v/>
      </c>
    </row>
    <row r="16" spans="1:9">
      <c r="A16" t="str">
        <f>IF(C16&lt;&gt;"",A2,"")</f>
        <v/>
      </c>
      <c r="B16" t="str">
        <f>IF(C16&lt;&gt;"",B2,"")</f>
        <v/>
      </c>
      <c r="C16" s="71" t="str">
        <f>IF(Sheet1!B35&lt;&gt;"",Sheet1!B35,"")</f>
        <v/>
      </c>
      <c r="D16" t="str">
        <f>IF(C16&lt;&gt;"",D2,"")</f>
        <v/>
      </c>
      <c r="E16" s="76" t="str">
        <f>IF(C16&lt;&gt;"",IF(Sheet1!D35="ABS",0,Sheet1!D35),"")</f>
        <v/>
      </c>
      <c r="F16" s="76" t="str">
        <f>IF(C16&lt;&gt;"",IF(Sheet1!F35="ABS","A", Sheet1!F35),"")</f>
        <v/>
      </c>
      <c r="G16" s="76" t="str">
        <f>IF(C16&lt;&gt;"",IF(Sheet1!J35="ABS","A",SUM(Sheet1!H35,Sheet1!J35)),"")</f>
        <v/>
      </c>
      <c r="H16" t="str">
        <f>IF(C16&lt;&gt;"",IF(Sheet1!O17=50,1,IF(Sheet1!O17=100,2,IF(Sheet1!O17=150,3,IF(Sheet1!O17=200,4)))),"")</f>
        <v/>
      </c>
      <c r="I16" t="str">
        <f>IF(C16&lt;&gt;"",I2,"")</f>
        <v/>
      </c>
    </row>
    <row r="17" spans="1:9">
      <c r="A17" t="str">
        <f>IF(C17&lt;&gt;"",A2,"")</f>
        <v/>
      </c>
      <c r="B17" t="str">
        <f>IF(C17&lt;&gt;"",B2,"")</f>
        <v/>
      </c>
      <c r="C17" s="71" t="str">
        <f>IF(Sheet1!B36&lt;&gt;"",Sheet1!B36,"")</f>
        <v/>
      </c>
      <c r="D17" t="str">
        <f>IF(C17&lt;&gt;"",D2,"")</f>
        <v/>
      </c>
      <c r="E17" s="76" t="str">
        <f>IF(C17&lt;&gt;"",IF(Sheet1!D36="ABS",0,Sheet1!D36),"")</f>
        <v/>
      </c>
      <c r="F17" s="76" t="str">
        <f>IF(C17&lt;&gt;"",IF(Sheet1!F36="ABS","A", Sheet1!F36),"")</f>
        <v/>
      </c>
      <c r="G17" s="76" t="str">
        <f>IF(C17&lt;&gt;"",IF(Sheet1!J36="ABS","A",SUM(Sheet1!H36,Sheet1!J36)),"")</f>
        <v/>
      </c>
      <c r="H17" t="str">
        <f>IF(C17&lt;&gt;"",IF(Sheet1!O17=50,1,IF(Sheet1!O17=100,2,IF(Sheet1!O17=150,3,IF(Sheet1!O17=200,4)))),"")</f>
        <v/>
      </c>
      <c r="I17" t="str">
        <f>IF(C17&lt;&gt;"",I2,"")</f>
        <v/>
      </c>
    </row>
    <row r="18" spans="1:9">
      <c r="A18" t="str">
        <f>IF(C18&lt;&gt;"",A2,"")</f>
        <v/>
      </c>
      <c r="B18" t="str">
        <f>IF(C18&lt;&gt;"",B2,"")</f>
        <v/>
      </c>
      <c r="C18" s="71" t="str">
        <f>IF(Sheet1!B37&lt;&gt;"",Sheet1!B37,"")</f>
        <v/>
      </c>
      <c r="D18" t="str">
        <f>IF(C18&lt;&gt;"",D2,"")</f>
        <v/>
      </c>
      <c r="E18" s="76" t="str">
        <f>IF(C18&lt;&gt;"",IF(Sheet1!D37="ABS",0,Sheet1!D37),"")</f>
        <v/>
      </c>
      <c r="F18" s="76" t="str">
        <f>IF(C18&lt;&gt;"",IF(Sheet1!F37="ABS","A", Sheet1!F37),"")</f>
        <v/>
      </c>
      <c r="G18" s="76" t="str">
        <f>IF(C18&lt;&gt;"",IF(Sheet1!J37="ABS","A",SUM(Sheet1!H37,Sheet1!J37)),"")</f>
        <v/>
      </c>
      <c r="H18" t="str">
        <f>IF(C18&lt;&gt;"",IF(Sheet1!O17=50,1,IF(Sheet1!O17=100,2,IF(Sheet1!O17=150,3,IF(Sheet1!O17=200,4)))),"")</f>
        <v/>
      </c>
      <c r="I18" t="str">
        <f>IF(C18&lt;&gt;"",I2,"")</f>
        <v/>
      </c>
    </row>
    <row r="19" spans="1:9">
      <c r="A19" t="str">
        <f>IF(C19&lt;&gt;"",A2,"")</f>
        <v/>
      </c>
      <c r="B19" t="str">
        <f>IF(C19&lt;&gt;"",B2,"")</f>
        <v/>
      </c>
      <c r="C19" s="71" t="str">
        <f>IF(Sheet1!B38&lt;&gt;"",Sheet1!B38,"")</f>
        <v/>
      </c>
      <c r="D19" t="str">
        <f>IF(C19&lt;&gt;"",D2,"")</f>
        <v/>
      </c>
      <c r="E19" s="76" t="str">
        <f>IF(C19&lt;&gt;"",IF(Sheet1!D38="ABS",0,Sheet1!D38),"")</f>
        <v/>
      </c>
      <c r="F19" s="76" t="str">
        <f>IF(C19&lt;&gt;"",IF(Sheet1!F38="ABS","A", Sheet1!F38),"")</f>
        <v/>
      </c>
      <c r="G19" s="76" t="str">
        <f>IF(C19&lt;&gt;"",IF(Sheet1!J38="ABS","A",SUM(Sheet1!H38,Sheet1!J38)),"")</f>
        <v/>
      </c>
      <c r="H19" t="str">
        <f>IF(C19&lt;&gt;"",IF(Sheet1!O17=50,1,IF(Sheet1!O17=100,2,IF(Sheet1!O17=150,3,IF(Sheet1!O17=200,4)))),"")</f>
        <v/>
      </c>
      <c r="I19" t="str">
        <f>IF(C19&lt;&gt;"",I2,"")</f>
        <v/>
      </c>
    </row>
    <row r="20" spans="1:9">
      <c r="A20" t="str">
        <f>IF(C20&lt;&gt;"",A2,"")</f>
        <v/>
      </c>
      <c r="B20" t="str">
        <f>IF(C20&lt;&gt;"",B2,"")</f>
        <v/>
      </c>
      <c r="C20" s="71" t="str">
        <f>IF(Sheet1!B39&lt;&gt;"",Sheet1!B39,"")</f>
        <v/>
      </c>
      <c r="D20" t="str">
        <f>IF(C20&lt;&gt;"",D2,"")</f>
        <v/>
      </c>
      <c r="E20" s="76" t="str">
        <f>IF(C20&lt;&gt;"",IF(Sheet1!D39="ABS",0,Sheet1!D39),"")</f>
        <v/>
      </c>
      <c r="F20" s="76" t="str">
        <f>IF(C20&lt;&gt;"",IF(Sheet1!F39="ABS","A", Sheet1!F39),"")</f>
        <v/>
      </c>
      <c r="G20" s="76" t="str">
        <f>IF(C20&lt;&gt;"",IF(Sheet1!J39="ABS","A",SUM(Sheet1!H39,Sheet1!J39)),"")</f>
        <v/>
      </c>
      <c r="H20" t="str">
        <f>IF(C20&lt;&gt;"",IF(Sheet1!O17=50,1,IF(Sheet1!O17=100,2,IF(Sheet1!O17=150,3,IF(Sheet1!O17=200,4)))),"")</f>
        <v/>
      </c>
      <c r="I20" t="str">
        <f>IF(C20&lt;&gt;"",I2,"")</f>
        <v/>
      </c>
    </row>
    <row r="21" spans="1:9">
      <c r="A21" t="str">
        <f>IF(C21&lt;&gt;"",A2,"")</f>
        <v/>
      </c>
      <c r="B21" t="str">
        <f>IF(C21&lt;&gt;"",B2,"")</f>
        <v/>
      </c>
      <c r="C21" s="71" t="str">
        <f>IF(Sheet1!B40&lt;&gt;"",Sheet1!B40,"")</f>
        <v/>
      </c>
      <c r="D21" t="str">
        <f>IF(C21&lt;&gt;"",D2,"")</f>
        <v/>
      </c>
      <c r="E21" s="76" t="str">
        <f>IF(C21&lt;&gt;"",IF(Sheet1!D40="ABS",0,Sheet1!D40),"")</f>
        <v/>
      </c>
      <c r="F21" s="76" t="str">
        <f>IF(C21&lt;&gt;"",IF(Sheet1!F40="ABS","A", Sheet1!F40),"")</f>
        <v/>
      </c>
      <c r="G21" s="76" t="str">
        <f>IF(C21&lt;&gt;"",IF(Sheet1!J40="ABS","A",SUM(Sheet1!H40,Sheet1!J40)),"")</f>
        <v/>
      </c>
      <c r="H21" t="str">
        <f>IF(C21&lt;&gt;"",IF(Sheet1!O17=50,1,IF(Sheet1!O17=100,2,IF(Sheet1!O17=150,3,IF(Sheet1!O17=200,4)))),"")</f>
        <v/>
      </c>
      <c r="I21" t="str">
        <f>IF(C21&lt;&gt;"",I2,"")</f>
        <v/>
      </c>
    </row>
    <row r="22" spans="1:9">
      <c r="A22" s="73" t="str">
        <f>IF(C22&lt;&gt;"",A2,"")</f>
        <v/>
      </c>
      <c r="B22" s="73" t="str">
        <f>IF(C22&lt;&gt;"",B2,"")</f>
        <v/>
      </c>
      <c r="C22" s="72" t="str">
        <f>IF(Sheet2!B21&lt;&gt;"",Sheet2!B21,"")</f>
        <v/>
      </c>
      <c r="D22" s="73" t="str">
        <f>IF(C22&lt;&gt;"",D2,"")</f>
        <v/>
      </c>
      <c r="E22" s="75" t="str">
        <f>IF(C22&lt;&gt;"",IF(Sheet2!D21="ABS",0,Sheet2!D21),"")</f>
        <v/>
      </c>
      <c r="F22" s="75" t="str">
        <f>IF(C22&lt;&gt;"",IF(Sheet2!F21="ABS","A", Sheet2!F21),"")</f>
        <v/>
      </c>
      <c r="G22" s="75" t="str">
        <f>IF(C22&lt;&gt;"",IF(Sheet2!J21="ABS","A",SUM(Sheet2!H21,Sheet2!J21)),"")</f>
        <v/>
      </c>
      <c r="H22" t="str">
        <f>IF(C22&lt;&gt;"",IF(Sheet1!O17=50,1,IF(Sheet1!O17=100,2,IF(Sheet1!O17=150,3,IF(Sheet1!O17=200,4)))),"")</f>
        <v/>
      </c>
      <c r="I22" t="str">
        <f>IF(C22&lt;&gt;"",I2,"")</f>
        <v/>
      </c>
    </row>
    <row r="23" spans="1:9">
      <c r="A23" t="str">
        <f>IF(C23&lt;&gt;"",A2,"")</f>
        <v/>
      </c>
      <c r="B23" t="str">
        <f>IF(C23&lt;&gt;"",B2,"")</f>
        <v/>
      </c>
      <c r="C23" t="str">
        <f>IF(Sheet2!B22&lt;&gt;"",Sheet2!B22,"")</f>
        <v/>
      </c>
      <c r="D23" t="str">
        <f>IF(C23&lt;&gt;"",D2,"")</f>
        <v/>
      </c>
      <c r="E23" s="76" t="str">
        <f>IF(C23&lt;&gt;"",IF(Sheet2!D22="ABS",0,Sheet2!D22),"")</f>
        <v/>
      </c>
      <c r="F23" s="76" t="str">
        <f>IF(C23&lt;&gt;"",IF(Sheet2!F22="ABS","A", Sheet2!F22),"")</f>
        <v/>
      </c>
      <c r="G23" s="76" t="str">
        <f>IF(C23&lt;&gt;"",IF(Sheet2!J22="ABS","A",SUM(Sheet2!H22,Sheet2!J22)),"")</f>
        <v/>
      </c>
      <c r="H23" t="str">
        <f>IF(C23&lt;&gt;"",IF(Sheet1!O17=50,1,IF(Sheet1!O17=100,2,IF(Sheet1!O17=150,3,IF(Sheet1!O17=200,4)))),"")</f>
        <v/>
      </c>
      <c r="I23" t="str">
        <f>IF(C23&lt;&gt;"",I2,"")</f>
        <v/>
      </c>
    </row>
    <row r="24" spans="1:9">
      <c r="A24" t="str">
        <f>IF(C24&lt;&gt;"",A2,"")</f>
        <v/>
      </c>
      <c r="B24" t="str">
        <f>IF(C24&lt;&gt;"",B2,"")</f>
        <v/>
      </c>
      <c r="C24" t="str">
        <f>IF(Sheet2!B23&lt;&gt;"",Sheet2!B23,"")</f>
        <v/>
      </c>
      <c r="D24" t="str">
        <f>IF(C24&lt;&gt;"",D2,"")</f>
        <v/>
      </c>
      <c r="E24" s="76" t="str">
        <f>IF(C24&lt;&gt;"",IF(Sheet2!D23="ABS",0,Sheet2!D23),"")</f>
        <v/>
      </c>
      <c r="F24" s="76" t="str">
        <f>IF(C24&lt;&gt;"",IF(Sheet2!F23="ABS","A", Sheet2!F23),"")</f>
        <v/>
      </c>
      <c r="G24" s="76" t="str">
        <f>IF(C24&lt;&gt;"",IF(Sheet2!J23="ABS","A",SUM(Sheet2!H23,Sheet2!J23)),"")</f>
        <v/>
      </c>
      <c r="H24" t="str">
        <f>IF(C24&lt;&gt;"",IF(Sheet1!O17=50,1,IF(Sheet1!O17=100,2,IF(Sheet1!O17=150,3,IF(Sheet1!O17=200,4)))),"")</f>
        <v/>
      </c>
      <c r="I24" t="str">
        <f>IF(C24&lt;&gt;"",I2,"")</f>
        <v/>
      </c>
    </row>
    <row r="25" spans="1:9">
      <c r="A25" t="str">
        <f>IF(C25&lt;&gt;"",A2,"")</f>
        <v/>
      </c>
      <c r="B25" t="str">
        <f>IF(C25&lt;&gt;"",B2,"")</f>
        <v/>
      </c>
      <c r="C25" t="str">
        <f>IF(Sheet2!B24&lt;&gt;"",Sheet2!B24,"")</f>
        <v/>
      </c>
      <c r="D25" t="str">
        <f>IF(C25&lt;&gt;"",D2,"")</f>
        <v/>
      </c>
      <c r="E25" s="76" t="str">
        <f>IF(C25&lt;&gt;"",IF(Sheet2!D24="ABS",0,Sheet2!D24),"")</f>
        <v/>
      </c>
      <c r="F25" s="76" t="str">
        <f>IF(C25&lt;&gt;"",IF(Sheet2!F24="ABS","A", Sheet2!F24),"")</f>
        <v/>
      </c>
      <c r="G25" s="76" t="str">
        <f>IF(C25&lt;&gt;"",IF(Sheet2!J24="ABS","A",SUM(Sheet2!H24,Sheet2!J24)),"")</f>
        <v/>
      </c>
      <c r="H25" t="str">
        <f>IF(C25&lt;&gt;"",IF(Sheet1!O17=50,1,IF(Sheet1!O17=100,2,IF(Sheet1!O17=150,3,IF(Sheet1!O17=200,4)))),"")</f>
        <v/>
      </c>
      <c r="I25" t="str">
        <f>IF(C25&lt;&gt;"",I2,"")</f>
        <v/>
      </c>
    </row>
    <row r="26" spans="1:9">
      <c r="A26" t="str">
        <f>IF(C26&lt;&gt;"",A2,"")</f>
        <v/>
      </c>
      <c r="B26" t="str">
        <f>IF(C26&lt;&gt;"",B2,"")</f>
        <v/>
      </c>
      <c r="C26" t="str">
        <f>IF(Sheet2!B25&lt;&gt;"",Sheet2!B25,"")</f>
        <v/>
      </c>
      <c r="D26" t="str">
        <f>IF(C26&lt;&gt;"",D2,"")</f>
        <v/>
      </c>
      <c r="E26" s="76" t="str">
        <f>IF(C26&lt;&gt;"",IF(Sheet2!D25="ABS",0,Sheet2!D25),"")</f>
        <v/>
      </c>
      <c r="F26" s="76" t="str">
        <f>IF(C26&lt;&gt;"",IF(Sheet2!F25="ABS","A", Sheet2!F25),"")</f>
        <v/>
      </c>
      <c r="G26" s="76" t="str">
        <f>IF(C26&lt;&gt;"",IF(Sheet2!J25="ABS","A",SUM(Sheet2!H25,Sheet2!J25)),"")</f>
        <v/>
      </c>
      <c r="H26" t="str">
        <f>IF(C26&lt;&gt;"",IF(Sheet1!O17=50,1,IF(Sheet1!O17=100,2,IF(Sheet1!O17=150,3,IF(Sheet1!O17=200,4)))),"")</f>
        <v/>
      </c>
      <c r="I26" t="str">
        <f>IF(C26&lt;&gt;"",I2,"")</f>
        <v/>
      </c>
    </row>
    <row r="27" spans="1:9">
      <c r="A27" t="str">
        <f>IF(C27&lt;&gt;"",A2,"")</f>
        <v/>
      </c>
      <c r="B27" t="str">
        <f>IF(C27&lt;&gt;"",B2,"")</f>
        <v/>
      </c>
      <c r="C27" t="str">
        <f>IF(Sheet2!B26&lt;&gt;"",Sheet2!B26,"")</f>
        <v/>
      </c>
      <c r="D27" t="str">
        <f>IF(C27&lt;&gt;"",D2,"")</f>
        <v/>
      </c>
      <c r="E27" s="76" t="str">
        <f>IF(C27&lt;&gt;"",IF(Sheet2!D26="ABS",0,Sheet2!D26),"")</f>
        <v/>
      </c>
      <c r="F27" s="76" t="str">
        <f>IF(C27&lt;&gt;"",IF(Sheet2!F26="ABS","A", Sheet2!F26),"")</f>
        <v/>
      </c>
      <c r="G27" s="76" t="str">
        <f>IF(C27&lt;&gt;"",IF(Sheet2!J26="ABS","A",SUM(Sheet2!H26,Sheet2!J26)),"")</f>
        <v/>
      </c>
      <c r="H27" t="str">
        <f>IF(C27&lt;&gt;"",IF(Sheet1!O17=50,1,IF(Sheet1!O17=100,2,IF(Sheet1!O17=150,3,IF(Sheet1!O17=200,4)))),"")</f>
        <v/>
      </c>
      <c r="I27" t="str">
        <f>IF(C27&lt;&gt;"",I2,"")</f>
        <v/>
      </c>
    </row>
    <row r="28" spans="1:9">
      <c r="A28" t="str">
        <f>IF(C28&lt;&gt;"",A2,"")</f>
        <v/>
      </c>
      <c r="B28" t="str">
        <f>IF(C28&lt;&gt;"",B2,"")</f>
        <v/>
      </c>
      <c r="C28" t="str">
        <f>IF(Sheet2!B27&lt;&gt;"",Sheet2!B27,"")</f>
        <v/>
      </c>
      <c r="D28" t="str">
        <f>IF(C28&lt;&gt;"",D2,"")</f>
        <v/>
      </c>
      <c r="E28" s="76" t="str">
        <f>IF(C28&lt;&gt;"",IF(Sheet2!D27="ABS",0,Sheet2!D27),"")</f>
        <v/>
      </c>
      <c r="F28" s="76" t="str">
        <f>IF(C28&lt;&gt;"",IF(Sheet2!F27="ABS","A", Sheet2!F27),"")</f>
        <v/>
      </c>
      <c r="G28" s="76" t="str">
        <f>IF(C28&lt;&gt;"",IF(Sheet2!J27="ABS","A",SUM(Sheet2!H27,Sheet2!J27)),"")</f>
        <v/>
      </c>
      <c r="H28" t="str">
        <f>IF(C28&lt;&gt;"",IF(Sheet1!O17=50,1,IF(Sheet1!O17=100,2,IF(Sheet1!O17=150,3,IF(Sheet1!O17=200,4)))),"")</f>
        <v/>
      </c>
      <c r="I28" t="str">
        <f>IF(C28&lt;&gt;"",I2,"")</f>
        <v/>
      </c>
    </row>
    <row r="29" spans="1:9">
      <c r="A29" t="str">
        <f>IF(C29&lt;&gt;"",A2,"")</f>
        <v/>
      </c>
      <c r="B29" t="str">
        <f>IF(C29&lt;&gt;"",B2,"")</f>
        <v/>
      </c>
      <c r="C29" t="str">
        <f>IF(Sheet2!B28&lt;&gt;"",Sheet2!B28,"")</f>
        <v/>
      </c>
      <c r="D29" t="str">
        <f>IF(C29&lt;&gt;"",D2,"")</f>
        <v/>
      </c>
      <c r="E29" s="76" t="str">
        <f>IF(C29&lt;&gt;"",IF(Sheet2!D28="ABS",0,Sheet2!D28),"")</f>
        <v/>
      </c>
      <c r="F29" s="76" t="str">
        <f>IF(C29&lt;&gt;"",IF(Sheet2!F28="ABS","A", Sheet2!F28),"")</f>
        <v/>
      </c>
      <c r="G29" s="76" t="str">
        <f>IF(C29&lt;&gt;"",IF(Sheet2!J28="ABS","A",SUM(Sheet2!H28,Sheet2!J28)),"")</f>
        <v/>
      </c>
      <c r="H29" t="str">
        <f>IF(C29&lt;&gt;"",IF(Sheet1!O17=50,1,IF(Sheet1!O17=100,2,IF(Sheet1!O17=150,3,IF(Sheet1!O17=200,4)))),"")</f>
        <v/>
      </c>
      <c r="I29" t="str">
        <f>IF(C29&lt;&gt;"",I2,"")</f>
        <v/>
      </c>
    </row>
    <row r="30" spans="1:9">
      <c r="A30" t="str">
        <f>IF(C30&lt;&gt;"",A2,"")</f>
        <v/>
      </c>
      <c r="B30" t="str">
        <f>IF(C30&lt;&gt;"",B2,"")</f>
        <v/>
      </c>
      <c r="C30" t="str">
        <f>IF(Sheet2!B29&lt;&gt;"",Sheet2!B29,"")</f>
        <v/>
      </c>
      <c r="D30" t="str">
        <f>IF(C30&lt;&gt;"",D2,"")</f>
        <v/>
      </c>
      <c r="E30" s="76" t="str">
        <f>IF(C30&lt;&gt;"",IF(Sheet2!D29="ABS",0,Sheet2!D29),"")</f>
        <v/>
      </c>
      <c r="F30" s="76" t="str">
        <f>IF(C30&lt;&gt;"",IF(Sheet2!F29="ABS","A", Sheet2!F29),"")</f>
        <v/>
      </c>
      <c r="G30" s="76" t="str">
        <f>IF(C30&lt;&gt;"",IF(Sheet2!J29="ABS","A",SUM(Sheet2!H29,Sheet2!J29)),"")</f>
        <v/>
      </c>
      <c r="H30" t="str">
        <f>IF(C30&lt;&gt;"",IF(Sheet1!O17=50,1,IF(Sheet1!O17=100,2,IF(Sheet1!O17=150,3,IF(Sheet1!O17=200,4)))),"")</f>
        <v/>
      </c>
      <c r="I30" t="str">
        <f>IF(C30&lt;&gt;"",I2,"")</f>
        <v/>
      </c>
    </row>
    <row r="31" spans="1:9">
      <c r="A31" t="str">
        <f>IF(C31&lt;&gt;"",A2,"")</f>
        <v/>
      </c>
      <c r="B31" t="str">
        <f>IF(C31&lt;&gt;"",B2,"")</f>
        <v/>
      </c>
      <c r="C31" t="str">
        <f>IF(Sheet2!B30&lt;&gt;"",Sheet2!B30,"")</f>
        <v/>
      </c>
      <c r="D31" t="str">
        <f>IF(C31&lt;&gt;"",D2,"")</f>
        <v/>
      </c>
      <c r="E31" s="76" t="str">
        <f>IF(C31&lt;&gt;"",IF(Sheet2!D30="ABS",0,Sheet2!D30),"")</f>
        <v/>
      </c>
      <c r="F31" s="76" t="str">
        <f>IF(C31&lt;&gt;"",IF(Sheet2!F30="ABS","A", Sheet2!F30),"")</f>
        <v/>
      </c>
      <c r="G31" s="76" t="str">
        <f>IF(C31&lt;&gt;"",IF(Sheet2!J30="ABS","A",SUM(Sheet2!H30,Sheet2!J30)),"")</f>
        <v/>
      </c>
      <c r="H31" t="str">
        <f>IF(C31&lt;&gt;"",IF(Sheet1!O17=50,1,IF(Sheet1!O17=100,2,IF(Sheet1!O17=150,3,IF(Sheet1!O17=200,4)))),"")</f>
        <v/>
      </c>
      <c r="I31" t="str">
        <f>IF(C31&lt;&gt;"",I2,"")</f>
        <v/>
      </c>
    </row>
    <row r="32" spans="1:9">
      <c r="A32" t="str">
        <f>IF(C32&lt;&gt;"",A2,"")</f>
        <v/>
      </c>
      <c r="B32" t="str">
        <f>IF(C32&lt;&gt;"",B2,"")</f>
        <v/>
      </c>
      <c r="C32" t="str">
        <f>IF(Sheet2!B31&lt;&gt;"",Sheet2!B31,"")</f>
        <v/>
      </c>
      <c r="D32" t="str">
        <f>IF(C32&lt;&gt;"",D2,"")</f>
        <v/>
      </c>
      <c r="E32" s="76" t="str">
        <f>IF(C32&lt;&gt;"",IF(Sheet2!D31="ABS",0,Sheet2!D31),"")</f>
        <v/>
      </c>
      <c r="F32" s="76" t="str">
        <f>IF(C32&lt;&gt;"",IF(Sheet2!F31="ABS","A", Sheet2!F31),"")</f>
        <v/>
      </c>
      <c r="G32" s="76" t="str">
        <f>IF(C32&lt;&gt;"",IF(Sheet2!J31="ABS","A",SUM(Sheet2!H31,Sheet2!J31)),"")</f>
        <v/>
      </c>
      <c r="H32" t="str">
        <f>IF(C32&lt;&gt;"",IF(Sheet1!O17=50,1,IF(Sheet1!O17=100,2,IF(Sheet1!O17=150,3,IF(Sheet1!O17=200,4)))),"")</f>
        <v/>
      </c>
      <c r="I32" t="str">
        <f>IF(C32&lt;&gt;"",I2,"")</f>
        <v/>
      </c>
    </row>
    <row r="33" spans="1:9">
      <c r="A33" t="str">
        <f>IF(C33&lt;&gt;"",A2,"")</f>
        <v/>
      </c>
      <c r="B33" t="str">
        <f>IF(C33&lt;&gt;"",B2,"")</f>
        <v/>
      </c>
      <c r="C33" t="str">
        <f>IF(Sheet2!B32&lt;&gt;"",Sheet2!B32,"")</f>
        <v/>
      </c>
      <c r="D33" t="str">
        <f>IF(C33&lt;&gt;"",D2,"")</f>
        <v/>
      </c>
      <c r="E33" s="76" t="str">
        <f>IF(C33&lt;&gt;"",IF(Sheet2!D32="ABS",0,Sheet2!D32),"")</f>
        <v/>
      </c>
      <c r="F33" s="76" t="str">
        <f>IF(C33&lt;&gt;"",IF(Sheet2!F32="ABS","A", Sheet2!F32),"")</f>
        <v/>
      </c>
      <c r="G33" s="76" t="str">
        <f>IF(C33&lt;&gt;"",IF(Sheet2!J32="ABS","A",SUM(Sheet2!H32,Sheet2!J32)),"")</f>
        <v/>
      </c>
      <c r="H33" t="str">
        <f>IF(C33&lt;&gt;"",IF(Sheet1!O17=50,1,IF(Sheet1!O17=100,2,IF(Sheet1!O17=150,3,IF(Sheet1!O17=200,4)))),"")</f>
        <v/>
      </c>
      <c r="I33" t="str">
        <f>IF(C33&lt;&gt;"",I2,"")</f>
        <v/>
      </c>
    </row>
    <row r="34" spans="1:9">
      <c r="A34" t="str">
        <f>IF(C34&lt;&gt;"",A2,"")</f>
        <v/>
      </c>
      <c r="B34" t="str">
        <f>IF(C34&lt;&gt;"",B2,"")</f>
        <v/>
      </c>
      <c r="C34" t="str">
        <f>IF(Sheet2!B33&lt;&gt;"",Sheet2!B33,"")</f>
        <v/>
      </c>
      <c r="D34" t="str">
        <f>IF(C34&lt;&gt;"",D2,"")</f>
        <v/>
      </c>
      <c r="E34" s="76" t="str">
        <f>IF(C34&lt;&gt;"",IF(Sheet2!D33="ABS",0,Sheet2!D33),"")</f>
        <v/>
      </c>
      <c r="F34" s="76" t="str">
        <f>IF(C34&lt;&gt;"",IF(Sheet2!F33="ABS","A", Sheet2!F33),"")</f>
        <v/>
      </c>
      <c r="G34" s="76" t="str">
        <f>IF(C34&lt;&gt;"",IF(Sheet2!J33="ABS","A",SUM(Sheet2!H33,Sheet2!J33)),"")</f>
        <v/>
      </c>
      <c r="H34" t="str">
        <f>IF(C34&lt;&gt;"",IF(Sheet1!O17=50,1,IF(Sheet1!O17=100,2,IF(Sheet1!O17=150,3,IF(Sheet1!O17=200,4)))),"")</f>
        <v/>
      </c>
      <c r="I34" t="str">
        <f>IF(C34&lt;&gt;"",I2,"")</f>
        <v/>
      </c>
    </row>
    <row r="35" spans="1:9">
      <c r="A35" t="str">
        <f>IF(C35&lt;&gt;"",A2,"")</f>
        <v/>
      </c>
      <c r="B35" t="str">
        <f>IF(C35&lt;&gt;"",B2,"")</f>
        <v/>
      </c>
      <c r="C35" t="str">
        <f>IF(Sheet2!B34&lt;&gt;"",Sheet2!B34,"")</f>
        <v/>
      </c>
      <c r="D35" t="str">
        <f>IF(C35&lt;&gt;"",D2,"")</f>
        <v/>
      </c>
      <c r="E35" s="76" t="str">
        <f>IF(C35&lt;&gt;"",IF(Sheet2!D34="ABS",0,Sheet2!D34),"")</f>
        <v/>
      </c>
      <c r="F35" s="76" t="str">
        <f>IF(C35&lt;&gt;"",IF(Sheet2!F34="ABS","A", Sheet2!F34),"")</f>
        <v/>
      </c>
      <c r="G35" s="76" t="str">
        <f>IF(C35&lt;&gt;"",IF(Sheet2!J34="ABS","A",SUM(Sheet2!H34,Sheet2!J34)),"")</f>
        <v/>
      </c>
      <c r="H35" t="str">
        <f>IF(C35&lt;&gt;"",IF(Sheet1!O17=50,1,IF(Sheet1!O17=100,2,IF(Sheet1!O17=150,3,IF(Sheet1!O17=200,4)))),"")</f>
        <v/>
      </c>
      <c r="I35" t="str">
        <f>IF(C35&lt;&gt;"",I2,"")</f>
        <v/>
      </c>
    </row>
    <row r="36" spans="1:9">
      <c r="A36" t="str">
        <f>IF(C36&lt;&gt;"",A2,"")</f>
        <v/>
      </c>
      <c r="B36" t="str">
        <f>IF(C36&lt;&gt;"",B2,"")</f>
        <v/>
      </c>
      <c r="C36" t="str">
        <f>IF(Sheet2!B35&lt;&gt;"",Sheet2!B35,"")</f>
        <v/>
      </c>
      <c r="D36" t="str">
        <f>IF(C36&lt;&gt;"",D2,"")</f>
        <v/>
      </c>
      <c r="E36" s="76" t="str">
        <f>IF(C36&lt;&gt;"",IF(Sheet2!D35="ABS",0,Sheet2!D35),"")</f>
        <v/>
      </c>
      <c r="F36" s="76" t="str">
        <f>IF(C36&lt;&gt;"",IF(Sheet2!F35="ABS","A", Sheet2!F35),"")</f>
        <v/>
      </c>
      <c r="G36" s="76" t="str">
        <f>IF(C36&lt;&gt;"",IF(Sheet2!J35="ABS","A",SUM(Sheet2!H35,Sheet2!J35)),"")</f>
        <v/>
      </c>
      <c r="H36" t="str">
        <f>IF(C36&lt;&gt;"",IF(Sheet1!O17=50,1,IF(Sheet1!O17=100,2,IF(Sheet1!O17=150,3,IF(Sheet1!O17=200,4)))),"")</f>
        <v/>
      </c>
      <c r="I36" t="str">
        <f>IF(C36&lt;&gt;"",I2,"")</f>
        <v/>
      </c>
    </row>
    <row r="37" spans="1:9">
      <c r="A37" t="str">
        <f>IF(C37&lt;&gt;"",A2,"")</f>
        <v/>
      </c>
      <c r="B37" t="str">
        <f>IF(C37&lt;&gt;"",B2,"")</f>
        <v/>
      </c>
      <c r="C37" t="str">
        <f>IF(Sheet2!B36&lt;&gt;"",Sheet2!B36,"")</f>
        <v/>
      </c>
      <c r="D37" t="str">
        <f>IF(C37&lt;&gt;"",D2,"")</f>
        <v/>
      </c>
      <c r="E37" s="76" t="str">
        <f>IF(C37&lt;&gt;"",IF(Sheet2!D36="ABS",0,Sheet2!D36),"")</f>
        <v/>
      </c>
      <c r="F37" s="76" t="str">
        <f>IF(C37&lt;&gt;"",IF(Sheet2!F36="ABS","A", Sheet2!F36),"")</f>
        <v/>
      </c>
      <c r="G37" s="76" t="str">
        <f>IF(C37&lt;&gt;"",IF(Sheet2!J36="ABS","A",SUM(Sheet2!H36,Sheet2!J36)),"")</f>
        <v/>
      </c>
      <c r="H37" t="str">
        <f>IF(C37&lt;&gt;"",IF(Sheet1!O17=50,1,IF(Sheet1!O17=100,2,IF(Sheet1!O17=150,3,IF(Sheet1!O17=200,4)))),"")</f>
        <v/>
      </c>
      <c r="I37" t="str">
        <f>IF(C37&lt;&gt;"",I2,"")</f>
        <v/>
      </c>
    </row>
    <row r="38" spans="1:9">
      <c r="A38" t="str">
        <f>IF(C38&lt;&gt;"",A2,"")</f>
        <v/>
      </c>
      <c r="B38" t="str">
        <f>IF(C38&lt;&gt;"",B2,"")</f>
        <v/>
      </c>
      <c r="C38" t="str">
        <f>IF(Sheet2!B37&lt;&gt;"",Sheet2!B37,"")</f>
        <v/>
      </c>
      <c r="D38" t="str">
        <f>IF(C38&lt;&gt;"",D2,"")</f>
        <v/>
      </c>
      <c r="E38" s="76" t="str">
        <f>IF(C38&lt;&gt;"",IF(Sheet2!D37="ABS",0,Sheet2!D37),"")</f>
        <v/>
      </c>
      <c r="F38" s="76" t="str">
        <f>IF(C38&lt;&gt;"",IF(Sheet2!F37="ABS","A", Sheet2!F37),"")</f>
        <v/>
      </c>
      <c r="G38" s="76" t="str">
        <f>IF(C38&lt;&gt;"",IF(Sheet2!J37="ABS","A",SUM(Sheet2!H37,Sheet2!J37)),"")</f>
        <v/>
      </c>
      <c r="H38" t="str">
        <f>IF(C38&lt;&gt;"",IF(Sheet1!O17=50,1,IF(Sheet1!O17=100,2,IF(Sheet1!O17=150,3,IF(Sheet1!O17=200,4)))),"")</f>
        <v/>
      </c>
      <c r="I38" t="str">
        <f>IF(C38&lt;&gt;"",I2,"")</f>
        <v/>
      </c>
    </row>
    <row r="39" spans="1:9">
      <c r="A39" t="str">
        <f>IF(C39&lt;&gt;"",A2,"")</f>
        <v/>
      </c>
      <c r="B39" t="str">
        <f>IF(C39&lt;&gt;"",B2,"")</f>
        <v/>
      </c>
      <c r="C39" t="str">
        <f>IF(Sheet2!B38&lt;&gt;"",Sheet2!B38,"")</f>
        <v/>
      </c>
      <c r="D39" t="str">
        <f>IF(C39&lt;&gt;"",D2,"")</f>
        <v/>
      </c>
      <c r="E39" s="76" t="str">
        <f>IF(C39&lt;&gt;"",IF(Sheet2!D38="ABS",0,Sheet2!D38),"")</f>
        <v/>
      </c>
      <c r="F39" s="76" t="str">
        <f>IF(C39&lt;&gt;"",IF(Sheet2!F38="ABS","A", Sheet2!F38),"")</f>
        <v/>
      </c>
      <c r="G39" s="76" t="str">
        <f>IF(C39&lt;&gt;"",IF(Sheet2!J38="ABS","A",SUM(Sheet2!H38,Sheet2!J38)),"")</f>
        <v/>
      </c>
      <c r="H39" t="str">
        <f>IF(C39&lt;&gt;"",IF(Sheet1!O17=50,1,IF(Sheet1!O17=100,2,IF(Sheet1!O17=150,3,IF(Sheet1!O17=200,4)))),"")</f>
        <v/>
      </c>
      <c r="I39" t="str">
        <f>IF(C39&lt;&gt;"",I2,"")</f>
        <v/>
      </c>
    </row>
    <row r="40" spans="1:9">
      <c r="A40" t="str">
        <f>IF(C40&lt;&gt;"",A2,"")</f>
        <v/>
      </c>
      <c r="B40" t="str">
        <f>IF(C40&lt;&gt;"",B2,"")</f>
        <v/>
      </c>
      <c r="C40" t="str">
        <f>IF(Sheet2!B39&lt;&gt;"",Sheet2!B39,"")</f>
        <v/>
      </c>
      <c r="D40" t="str">
        <f>IF(C40&lt;&gt;"",D2,"")</f>
        <v/>
      </c>
      <c r="E40" s="76" t="str">
        <f>IF(C40&lt;&gt;"",IF(Sheet2!D39="ABS",0,Sheet2!D39),"")</f>
        <v/>
      </c>
      <c r="F40" s="76" t="str">
        <f>IF(C40&lt;&gt;"",IF(Sheet2!F39="ABS","A", Sheet2!F39),"")</f>
        <v/>
      </c>
      <c r="G40" s="76" t="str">
        <f>IF(C40&lt;&gt;"",IF(Sheet2!J39="ABS","A",SUM(Sheet2!H39,Sheet2!J39)),"")</f>
        <v/>
      </c>
      <c r="H40" t="str">
        <f>IF(C40&lt;&gt;"",IF(Sheet1!O17=50,1,IF(Sheet1!O17=100,2,IF(Sheet1!O17=150,3,IF(Sheet1!O17=200,4)))),"")</f>
        <v/>
      </c>
      <c r="I40" t="str">
        <f>IF(C40&lt;&gt;"",I2,"")</f>
        <v/>
      </c>
    </row>
    <row r="41" spans="1:9">
      <c r="A41" t="str">
        <f>IF(C41&lt;&gt;"",A2,"")</f>
        <v/>
      </c>
      <c r="B41" t="str">
        <f>IF(C41&lt;&gt;"",B2,"")</f>
        <v/>
      </c>
      <c r="C41" t="str">
        <f>IF(Sheet2!B40&lt;&gt;"",Sheet2!B40,"")</f>
        <v/>
      </c>
      <c r="D41" t="str">
        <f>IF(C41&lt;&gt;"",D2,"")</f>
        <v/>
      </c>
      <c r="E41" s="76" t="str">
        <f>IF(C41&lt;&gt;"",IF(Sheet2!D40="ABS",0,Sheet2!D40),"")</f>
        <v/>
      </c>
      <c r="F41" s="76" t="str">
        <f>IF(C41&lt;&gt;"",IF(Sheet2!F40="ABS","A", Sheet2!F40),"")</f>
        <v/>
      </c>
      <c r="G41" s="76" t="str">
        <f>IF(C41&lt;&gt;"",IF(Sheet2!J40="ABS","A",SUM(Sheet2!H40,Sheet2!J40)),"")</f>
        <v/>
      </c>
      <c r="H41" t="str">
        <f>IF(C41&lt;&gt;"",IF(Sheet1!O17=50,1,IF(Sheet1!O17=100,2,IF(Sheet1!O17=150,3,IF(Sheet1!O17=200,4)))),"")</f>
        <v/>
      </c>
      <c r="I41" t="str">
        <f>IF(C41&lt;&gt;"",I2,"")</f>
        <v/>
      </c>
    </row>
    <row r="42" spans="1:9">
      <c r="A42" s="73" t="str">
        <f>IF(C42&lt;&gt;"",A2,"")</f>
        <v/>
      </c>
      <c r="B42" s="73" t="str">
        <f>IF(C42&lt;&gt;"",B2,"")</f>
        <v/>
      </c>
      <c r="C42" s="73" t="str">
        <f>IF(Sheet3!B21&lt;&gt;"",Sheet3!B21,"")</f>
        <v/>
      </c>
      <c r="D42" s="73" t="str">
        <f>IF(C42&lt;&gt;"",D2,"")</f>
        <v/>
      </c>
      <c r="E42" s="75" t="str">
        <f>IF(C42&lt;&gt;"",IF(Sheet3!D21="ABS",0,Sheet3!D21),"")</f>
        <v/>
      </c>
      <c r="F42" s="77" t="str">
        <f>IF(C42&lt;&gt;"",IF(Sheet3!F21="ABS","A", Sheet3!F21),"")</f>
        <v/>
      </c>
      <c r="G42" s="75" t="str">
        <f>IF(C42&lt;&gt;"",IF(Sheet3!J21="ABS","A",SUM(Sheet3!H21,Sheet3!J21)),"")</f>
        <v/>
      </c>
      <c r="H42" t="str">
        <f>IF(C42&lt;&gt;"",IF(Sheet1!O17=50,1,IF(Sheet1!O17=100,2,IF(Sheet1!O17=150,3))),"")</f>
        <v/>
      </c>
      <c r="I42" t="str">
        <f>IF(C42&lt;&gt;"",I2,"")</f>
        <v/>
      </c>
    </row>
    <row r="43" spans="1:9">
      <c r="A43" t="str">
        <f>IF(C43&lt;&gt;"",A2,"")</f>
        <v/>
      </c>
      <c r="B43" t="str">
        <f>IF(C43&lt;&gt;"",B2,"")</f>
        <v/>
      </c>
      <c r="C43" t="str">
        <f>IF(Sheet3!B22&lt;&gt;"",Sheet3!B22,"")</f>
        <v/>
      </c>
      <c r="D43" t="str">
        <f>IF(C43&lt;&gt;"",D2,"")</f>
        <v/>
      </c>
      <c r="E43" s="76" t="str">
        <f>IF(C43&lt;&gt;"",IF(Sheet3!D22="ABS",0,Sheet3!D22),"")</f>
        <v/>
      </c>
      <c r="F43" s="76" t="str">
        <f>IF(C43&lt;&gt;"",IF(Sheet3!F22="ABS","A", Sheet3!F22),"")</f>
        <v/>
      </c>
      <c r="G43" s="76" t="str">
        <f>IF(C43&lt;&gt;"",IF(Sheet3!J22="ABS","A",SUM(Sheet3!H22,Sheet3!J22)),"")</f>
        <v/>
      </c>
      <c r="H43" t="str">
        <f>IF(C43&lt;&gt;"",IF(Sheet1!O17=50,1,IF(Sheet1!O17=100,2,IF(Sheet1!O17=150,3,IF(Sheet1!O17=200,4)))),"")</f>
        <v/>
      </c>
      <c r="I43" t="str">
        <f>IF(C43&lt;&gt;"",I2,"")</f>
        <v/>
      </c>
    </row>
    <row r="44" spans="1:9">
      <c r="A44" t="str">
        <f>IF(C44&lt;&gt;"",A2,"")</f>
        <v/>
      </c>
      <c r="B44" t="str">
        <f>IF(C44&lt;&gt;"",B2,"")</f>
        <v/>
      </c>
      <c r="C44" t="str">
        <f>IF(Sheet3!B23&lt;&gt;"",Sheet3!B23,"")</f>
        <v/>
      </c>
      <c r="D44" t="str">
        <f>IF(C44&lt;&gt;"",D2,"")</f>
        <v/>
      </c>
      <c r="E44" s="76" t="str">
        <f>IF(C44&lt;&gt;"",IF(Sheet3!D23="ABS",0,Sheet3!D23),"")</f>
        <v/>
      </c>
      <c r="F44" s="76" t="str">
        <f>IF(C44&lt;&gt;"",IF(Sheet3!F23="ABS","A", Sheet3!F23),"")</f>
        <v/>
      </c>
      <c r="G44" s="76" t="str">
        <f>IF(C44&lt;&gt;"",IF(Sheet3!J23="ABS","A",SUM(Sheet3!H23,Sheet3!J23)),"")</f>
        <v/>
      </c>
      <c r="H44" t="str">
        <f>IF(C44&lt;&gt;"",IF(Sheet1!O17=50,1,IF(Sheet1!O17=100,2,IF(Sheet1!O17=150,3,IF(Sheet1!O17=200,4)))),"")</f>
        <v/>
      </c>
      <c r="I44" t="str">
        <f>IF(C44&lt;&gt;"",I2,"")</f>
        <v/>
      </c>
    </row>
    <row r="45" spans="1:9">
      <c r="A45" t="str">
        <f>IF(C45&lt;&gt;"",A2,"")</f>
        <v/>
      </c>
      <c r="B45" t="str">
        <f>IF(C45&lt;&gt;"",B2,"")</f>
        <v/>
      </c>
      <c r="C45" t="str">
        <f>IF(Sheet3!B24&lt;&gt;"",Sheet3!B24,"")</f>
        <v/>
      </c>
      <c r="D45" t="str">
        <f>IF(C45&lt;&gt;"",D2,"")</f>
        <v/>
      </c>
      <c r="E45" s="76" t="str">
        <f>IF(C45&lt;&gt;"",IF(Sheet3!D24="ABS",0,Sheet3!D24),"")</f>
        <v/>
      </c>
      <c r="F45" s="76" t="str">
        <f>IF(C45&lt;&gt;"",IF(Sheet3!F24="ABS","A", Sheet3!F24),"")</f>
        <v/>
      </c>
      <c r="G45" s="76" t="str">
        <f>IF(C45&lt;&gt;"",IF(Sheet3!J24="ABS","A",SUM(Sheet3!H24,Sheet3!J24)),"")</f>
        <v/>
      </c>
      <c r="H45" t="str">
        <f>IF(C45&lt;&gt;"",IF(Sheet1!O17=50,1,IF(Sheet1!O17=100,2,IF(Sheet1!O17=150,3,IF(Sheet1!O17=200,4)))),"")</f>
        <v/>
      </c>
      <c r="I45" t="str">
        <f>IF(C45&lt;&gt;"",I2,"")</f>
        <v/>
      </c>
    </row>
    <row r="46" spans="1:9">
      <c r="A46" t="str">
        <f>IF(C46&lt;&gt;"",A2,"")</f>
        <v/>
      </c>
      <c r="B46" t="str">
        <f>IF(C46&lt;&gt;"",B2,"")</f>
        <v/>
      </c>
      <c r="C46" t="str">
        <f>IF(Sheet3!B25&lt;&gt;"",Sheet3!B25,"")</f>
        <v/>
      </c>
      <c r="D46" t="str">
        <f>IF(C46&lt;&gt;"",D2,"")</f>
        <v/>
      </c>
      <c r="E46" s="76" t="str">
        <f>IF(C46&lt;&gt;"",IF(Sheet3!D25="ABS",0,Sheet3!D25),"")</f>
        <v/>
      </c>
      <c r="F46" s="76" t="str">
        <f>IF(C46&lt;&gt;"",IF(Sheet3!F25="ABS","A", Sheet3!F25),"")</f>
        <v/>
      </c>
      <c r="G46" s="76" t="str">
        <f>IF(C46&lt;&gt;"",IF(Sheet3!J25="ABS","A",SUM(Sheet3!H25,Sheet3!J25)),"")</f>
        <v/>
      </c>
      <c r="H46" t="str">
        <f>IF(C46&lt;&gt;"",IF(Sheet1!O17=50,1,IF(Sheet1!O17=100,2,IF(Sheet1!O17=150,3,IF(Sheet1!O17=200,4)))),"")</f>
        <v/>
      </c>
      <c r="I46" t="str">
        <f>IF(C46&lt;&gt;"",I2,"")</f>
        <v/>
      </c>
    </row>
    <row r="47" spans="1:9">
      <c r="A47" t="str">
        <f>IF(C47&lt;&gt;"",A2,"")</f>
        <v/>
      </c>
      <c r="B47" t="str">
        <f>IF(C47&lt;&gt;"",B2,"")</f>
        <v/>
      </c>
      <c r="C47" t="str">
        <f>IF(Sheet3!B26&lt;&gt;"",Sheet3!B26,"")</f>
        <v/>
      </c>
      <c r="D47" t="str">
        <f>IF(C47&lt;&gt;"",D2,"")</f>
        <v/>
      </c>
      <c r="E47" s="76" t="str">
        <f>IF(C47&lt;&gt;"",IF(Sheet3!D26="ABS",0,Sheet3!D26),"")</f>
        <v/>
      </c>
      <c r="F47" s="76" t="str">
        <f>IF(C47&lt;&gt;"",IF(Sheet3!F26="ABS","A", Sheet3!F26),"")</f>
        <v/>
      </c>
      <c r="G47" s="76" t="str">
        <f>IF(C47&lt;&gt;"",IF(Sheet3!J26="ABS","A",SUM(Sheet3!H26,Sheet3!J26)),"")</f>
        <v/>
      </c>
      <c r="H47" t="str">
        <f>IF(C47&lt;&gt;"",IF(Sheet1!O17=50,1,IF(Sheet1!O17=100,2,IF(Sheet1!O17=150,3,IF(Sheet1!O17=200,4)))),"")</f>
        <v/>
      </c>
      <c r="I47" t="str">
        <f>IF(C47&lt;&gt;"",I2,"")</f>
        <v/>
      </c>
    </row>
    <row r="48" spans="1:9">
      <c r="A48" t="str">
        <f>IF(C48&lt;&gt;"",A2,"")</f>
        <v/>
      </c>
      <c r="B48" t="str">
        <f>IF(C48&lt;&gt;"",B2,"")</f>
        <v/>
      </c>
      <c r="C48" t="str">
        <f>IF(Sheet3!B27&lt;&gt;"",Sheet3!B27,"")</f>
        <v/>
      </c>
      <c r="D48" t="str">
        <f>IF(C48&lt;&gt;"",D2,"")</f>
        <v/>
      </c>
      <c r="E48" s="76" t="str">
        <f>IF(C48&lt;&gt;"",IF(Sheet3!D27="ABS",0,Sheet3!D27),"")</f>
        <v/>
      </c>
      <c r="F48" s="76" t="str">
        <f>IF(C48&lt;&gt;"",IF(Sheet3!F27="ABS","A", Sheet3!F27),"")</f>
        <v/>
      </c>
      <c r="G48" s="76" t="str">
        <f>IF(C48&lt;&gt;"",IF(Sheet3!J27="ABS","A",SUM(Sheet3!H27,Sheet3!J27)),"")</f>
        <v/>
      </c>
      <c r="H48" t="str">
        <f>IF(C48&lt;&gt;"",IF(Sheet1!O17=50,1,IF(Sheet1!O17=100,2,IF(Sheet1!O17=150,3,IF(Sheet1!O17=200,4)))),"")</f>
        <v/>
      </c>
      <c r="I48" t="str">
        <f>IF(C48&lt;&gt;"",I2,"")</f>
        <v/>
      </c>
    </row>
    <row r="49" spans="1:9">
      <c r="A49" t="str">
        <f>IF(C49&lt;&gt;"",A2,"")</f>
        <v/>
      </c>
      <c r="B49" t="str">
        <f>IF(C49&lt;&gt;"",B2,"")</f>
        <v/>
      </c>
      <c r="C49" t="str">
        <f>IF(Sheet3!B28&lt;&gt;"",Sheet3!B28,"")</f>
        <v/>
      </c>
      <c r="D49" t="str">
        <f>IF(C49&lt;&gt;"",D2,"")</f>
        <v/>
      </c>
      <c r="E49" s="76" t="str">
        <f>IF(C49&lt;&gt;"",IF(Sheet3!D28="ABS",0,Sheet3!D28),"")</f>
        <v/>
      </c>
      <c r="F49" s="76" t="str">
        <f>IF(C49&lt;&gt;"",IF(Sheet3!F28="ABS","A", Sheet3!F28),"")</f>
        <v/>
      </c>
      <c r="G49" s="76" t="str">
        <f>IF(C49&lt;&gt;"",IF(Sheet3!J28="ABS","A",SUM(Sheet3!H28,Sheet3!J28)),"")</f>
        <v/>
      </c>
      <c r="H49" t="str">
        <f>IF(C49&lt;&gt;"",IF(Sheet1!O17=50,1,IF(Sheet1!O17=100,2,IF(Sheet1!O17=150,3,IF(Sheet1!O17=200,4)))),"")</f>
        <v/>
      </c>
      <c r="I49" t="str">
        <f>IF(C49&lt;&gt;"",I2,"")</f>
        <v/>
      </c>
    </row>
    <row r="50" spans="1:9">
      <c r="A50" t="str">
        <f>IF(C50&lt;&gt;"",A2,"")</f>
        <v/>
      </c>
      <c r="B50" t="str">
        <f>IF(C50&lt;&gt;"",B2,"")</f>
        <v/>
      </c>
      <c r="C50" t="str">
        <f>IF(Sheet3!B29&lt;&gt;"",Sheet3!B29,"")</f>
        <v/>
      </c>
      <c r="D50" t="str">
        <f>IF(C50&lt;&gt;"",D2,"")</f>
        <v/>
      </c>
      <c r="E50" s="76" t="str">
        <f>IF(C50&lt;&gt;"",IF(Sheet3!D29="ABS",0,Sheet3!D29),"")</f>
        <v/>
      </c>
      <c r="F50" s="76" t="str">
        <f>IF(C50&lt;&gt;"",IF(Sheet3!F29="ABS","A", Sheet3!F29),"")</f>
        <v/>
      </c>
      <c r="G50" s="76" t="str">
        <f>IF(C50&lt;&gt;"",IF(Sheet3!J29="ABS","A",SUM(Sheet3!H29,Sheet3!J29)),"")</f>
        <v/>
      </c>
      <c r="H50" t="str">
        <f>IF(C50&lt;&gt;"",IF(Sheet1!O17=50,1,IF(Sheet1!O17=100,2,IF(Sheet1!O17=150,3,IF(Sheet1!O17=200,4)))),"")</f>
        <v/>
      </c>
      <c r="I50" t="str">
        <f>IF(C50&lt;&gt;"",I2,"")</f>
        <v/>
      </c>
    </row>
    <row r="51" spans="1:9">
      <c r="A51" t="str">
        <f>IF(C51&lt;&gt;"",A2,"")</f>
        <v/>
      </c>
      <c r="B51" t="str">
        <f>IF(C51&lt;&gt;"",B2,"")</f>
        <v/>
      </c>
      <c r="C51" t="str">
        <f>IF(Sheet3!B30&lt;&gt;"",Sheet3!B30,"")</f>
        <v/>
      </c>
      <c r="D51" t="str">
        <f>IF(C51&lt;&gt;"",D2,"")</f>
        <v/>
      </c>
      <c r="E51" s="76" t="str">
        <f>IF(C51&lt;&gt;"",IF(Sheet3!D30="ABS",0,Sheet3!D30),"")</f>
        <v/>
      </c>
      <c r="F51" s="76" t="str">
        <f>IF(C51&lt;&gt;"",IF(Sheet3!F30="ABS","A", Sheet3!F30),"")</f>
        <v/>
      </c>
      <c r="G51" s="76" t="str">
        <f>IF(C51&lt;&gt;"",IF(Sheet3!J30="ABS","A",SUM(Sheet3!H30,Sheet3!J30)),"")</f>
        <v/>
      </c>
      <c r="H51" t="str">
        <f>IF(C51&lt;&gt;"",IF(Sheet1!O17=50,1,IF(Sheet1!O17=100,2,IF(Sheet1!O17=150,3,IF(Sheet1!O17=200,4)))),"")</f>
        <v/>
      </c>
      <c r="I51" t="str">
        <f>IF(C51&lt;&gt;"",I2,"")</f>
        <v/>
      </c>
    </row>
    <row r="52" spans="1:9">
      <c r="A52" t="str">
        <f>IF(C52&lt;&gt;"",A2,"")</f>
        <v/>
      </c>
      <c r="B52" t="str">
        <f>IF(C52&lt;&gt;"",B2,"")</f>
        <v/>
      </c>
      <c r="C52" t="str">
        <f>IF(Sheet3!B31&lt;&gt;"",Sheet3!B31,"")</f>
        <v/>
      </c>
      <c r="D52" t="str">
        <f>IF(C52&lt;&gt;"",D2,"")</f>
        <v/>
      </c>
      <c r="E52" s="76" t="str">
        <f>IF(C52&lt;&gt;"",IF(Sheet3!D31="ABS",0,Sheet3!D31),"")</f>
        <v/>
      </c>
      <c r="F52" s="76" t="str">
        <f>IF(C52&lt;&gt;"",IF(Sheet3!F31="ABS","A", Sheet3!F31),"")</f>
        <v/>
      </c>
      <c r="G52" s="76" t="str">
        <f>IF(C52&lt;&gt;"",IF(Sheet3!J31="ABS","A",SUM(Sheet3!H31,Sheet3!J31)),"")</f>
        <v/>
      </c>
      <c r="H52" t="str">
        <f>IF(C52&lt;&gt;"",IF(Sheet1!O17=50,1,IF(Sheet1!O17=100,2,IF(Sheet1!O17=150,3,IF(Sheet1!O17=200,4)))),"")</f>
        <v/>
      </c>
      <c r="I52" t="str">
        <f>IF(C52&lt;&gt;"",I2,"")</f>
        <v/>
      </c>
    </row>
    <row r="53" spans="1:9">
      <c r="A53" t="str">
        <f>IF(C53&lt;&gt;"",A2,"")</f>
        <v/>
      </c>
      <c r="B53" t="str">
        <f>IF(C53&lt;&gt;"",B2,"")</f>
        <v/>
      </c>
      <c r="C53" t="str">
        <f>IF(Sheet3!B32&lt;&gt;"",Sheet3!B32,"")</f>
        <v/>
      </c>
      <c r="D53" t="str">
        <f>IF(C53&lt;&gt;"",D2,"")</f>
        <v/>
      </c>
      <c r="E53" s="76" t="str">
        <f>IF(C53&lt;&gt;"",IF(Sheet3!D32="ABS",0,Sheet3!D32),"")</f>
        <v/>
      </c>
      <c r="F53" s="76" t="str">
        <f>IF(C53&lt;&gt;"",IF(Sheet3!F32="ABS","A", Sheet3!F32),"")</f>
        <v/>
      </c>
      <c r="G53" s="76" t="str">
        <f>IF(C53&lt;&gt;"",IF(Sheet3!J32="ABS","A",SUM(Sheet3!H32,Sheet3!J32)),"")</f>
        <v/>
      </c>
      <c r="H53" t="str">
        <f>IF(C53&lt;&gt;"",IF(Sheet1!O17=50,1,IF(Sheet1!O17=100,2,IF(Sheet1!O17=150,3,IF(Sheet1!O17=200,4)))),"")</f>
        <v/>
      </c>
      <c r="I53" t="str">
        <f>IF(C53&lt;&gt;"",I2,"")</f>
        <v/>
      </c>
    </row>
    <row r="54" spans="1:9">
      <c r="A54" t="str">
        <f>IF(C54&lt;&gt;"",A2,"")</f>
        <v/>
      </c>
      <c r="B54" t="str">
        <f>IF(C54&lt;&gt;"",B2,"")</f>
        <v/>
      </c>
      <c r="C54" t="str">
        <f>IF(Sheet3!B33&lt;&gt;"",Sheet3!B33,"")</f>
        <v/>
      </c>
      <c r="D54" t="str">
        <f>IF(C54&lt;&gt;"",D2,"")</f>
        <v/>
      </c>
      <c r="E54" s="76" t="str">
        <f>IF(C54&lt;&gt;"",IF(Sheet3!D33="ABS",0,Sheet3!D33),"")</f>
        <v/>
      </c>
      <c r="F54" s="76" t="str">
        <f>IF(C54&lt;&gt;"",IF(Sheet3!F33="ABS","A", Sheet3!F33),"")</f>
        <v/>
      </c>
      <c r="G54" s="76" t="str">
        <f>IF(C54&lt;&gt;"",IF(Sheet3!J33="ABS","A",SUM(Sheet3!H33,Sheet3!J33)),"")</f>
        <v/>
      </c>
      <c r="H54" t="str">
        <f>IF(C54&lt;&gt;"",IF(Sheet1!O17=50,1,IF(Sheet1!O17=100,2,IF(Sheet1!O17=150,3,IF(Sheet1!O17=200,4)))),"")</f>
        <v/>
      </c>
      <c r="I54" t="str">
        <f>IF(C54&lt;&gt;"",I2,"")</f>
        <v/>
      </c>
    </row>
    <row r="55" spans="1:9">
      <c r="A55" t="str">
        <f>IF(C55&lt;&gt;"",A2,"")</f>
        <v/>
      </c>
      <c r="B55" t="str">
        <f>IF(C55&lt;&gt;"",B2,"")</f>
        <v/>
      </c>
      <c r="C55" t="str">
        <f>IF(Sheet3!B34&lt;&gt;"",Sheet3!B34,"")</f>
        <v/>
      </c>
      <c r="D55" t="str">
        <f>IF(C55&lt;&gt;"",D2,"")</f>
        <v/>
      </c>
      <c r="E55" s="76" t="str">
        <f>IF(C55&lt;&gt;"",IF(Sheet3!D34="ABS",0,Sheet3!D34),"")</f>
        <v/>
      </c>
      <c r="F55" s="76" t="str">
        <f>IF(C55&lt;&gt;"",IF(Sheet3!F34="ABS","A", Sheet3!F34),"")</f>
        <v/>
      </c>
      <c r="G55" s="76" t="str">
        <f>IF(C55&lt;&gt;"",IF(Sheet3!J34="ABS","A",SUM(Sheet3!H34,Sheet3!J34)),"")</f>
        <v/>
      </c>
      <c r="H55" t="str">
        <f>IF(C55&lt;&gt;"",IF(Sheet1!O17=50,1,IF(Sheet1!O17=100,2,IF(Sheet1!O17=150,3,IF(Sheet1!O17=200,4)))),"")</f>
        <v/>
      </c>
      <c r="I55" t="str">
        <f>IF(C55&lt;&gt;"",I2,"")</f>
        <v/>
      </c>
    </row>
    <row r="56" spans="1:9">
      <c r="A56" t="str">
        <f>IF(C56&lt;&gt;"",A2,"")</f>
        <v/>
      </c>
      <c r="B56" t="str">
        <f>IF(C56&lt;&gt;"",B2,"")</f>
        <v/>
      </c>
      <c r="C56" t="str">
        <f>IF(Sheet3!B35&lt;&gt;"",Sheet3!B35,"")</f>
        <v/>
      </c>
      <c r="D56" t="str">
        <f>IF(C56&lt;&gt;"",D2,"")</f>
        <v/>
      </c>
      <c r="E56" s="76" t="str">
        <f>IF(C56&lt;&gt;"",IF(Sheet3!D35="ABS",0,Sheet3!D35),"")</f>
        <v/>
      </c>
      <c r="F56" s="76" t="str">
        <f>IF(C56&lt;&gt;"",IF(Sheet3!F35="ABS","A", Sheet3!F35),"")</f>
        <v/>
      </c>
      <c r="G56" s="76" t="str">
        <f>IF(C56&lt;&gt;"",IF(Sheet3!J35="ABS","A",SUM(Sheet3!H35,Sheet3!J35)),"")</f>
        <v/>
      </c>
      <c r="H56" t="str">
        <f>IF(C56&lt;&gt;"",IF(Sheet1!O17=50,1,IF(Sheet1!O17=100,2,IF(Sheet1!O17=150,3,IF(Sheet1!O17=200,4)))),"")</f>
        <v/>
      </c>
      <c r="I56" t="str">
        <f>IF(C56&lt;&gt;"",I2,"")</f>
        <v/>
      </c>
    </row>
    <row r="57" spans="1:9">
      <c r="A57" t="str">
        <f>IF(C57&lt;&gt;"",A2,"")</f>
        <v/>
      </c>
      <c r="B57" t="str">
        <f>IF(C57&lt;&gt;"",B2,"")</f>
        <v/>
      </c>
      <c r="C57" t="str">
        <f>IF(Sheet3!B36&lt;&gt;"",Sheet3!B36,"")</f>
        <v/>
      </c>
      <c r="D57" t="str">
        <f>IF(C57&lt;&gt;"",D2,"")</f>
        <v/>
      </c>
      <c r="E57" s="76" t="str">
        <f>IF(C57&lt;&gt;"",IF(Sheet3!D36="ABS",0,Sheet3!D36),"")</f>
        <v/>
      </c>
      <c r="F57" s="76" t="str">
        <f>IF(C57&lt;&gt;"",IF(Sheet3!F36="ABS","A", Sheet3!F36),"")</f>
        <v/>
      </c>
      <c r="G57" s="76" t="str">
        <f>IF(C57&lt;&gt;"",IF(Sheet3!J36="ABS","A",SUM(Sheet3!H36,Sheet3!J36)),"")</f>
        <v/>
      </c>
      <c r="H57" t="str">
        <f>IF(C57&lt;&gt;"",IF(Sheet1!O17=50,1,IF(Sheet1!O17=100,2,IF(Sheet1!O17=150,3,IF(Sheet1!O17=200,4)))),"")</f>
        <v/>
      </c>
      <c r="I57" t="str">
        <f>IF(C57&lt;&gt;"",I2,"")</f>
        <v/>
      </c>
    </row>
    <row r="58" spans="1:9">
      <c r="A58" t="str">
        <f>IF(C58&lt;&gt;"",A2,"")</f>
        <v/>
      </c>
      <c r="B58" t="str">
        <f>IF(C58&lt;&gt;"",B2,"")</f>
        <v/>
      </c>
      <c r="C58" t="str">
        <f>IF(Sheet3!B37&lt;&gt;"",Sheet3!B37,"")</f>
        <v/>
      </c>
      <c r="D58" t="str">
        <f>IF(C58&lt;&gt;"",D2,"")</f>
        <v/>
      </c>
      <c r="E58" s="76" t="str">
        <f>IF(C58&lt;&gt;"",IF(Sheet3!D37="ABS",0,Sheet3!D37),"")</f>
        <v/>
      </c>
      <c r="F58" s="76" t="str">
        <f>IF(C58&lt;&gt;"",IF(Sheet3!F37="ABS","A", Sheet3!F37),"")</f>
        <v/>
      </c>
      <c r="G58" s="76" t="str">
        <f>IF(C58&lt;&gt;"",IF(Sheet3!J37="ABS","A",SUM(Sheet3!H37,Sheet3!J37)),"")</f>
        <v/>
      </c>
      <c r="H58" t="str">
        <f>IF(C58&lt;&gt;"",IF(Sheet1!O17=50,1,IF(Sheet1!O17=100,2,IF(Sheet1!O17=150,3,IF(Sheet1!O17=200,4)))),"")</f>
        <v/>
      </c>
      <c r="I58" t="str">
        <f>IF(C58&lt;&gt;"",I2,"")</f>
        <v/>
      </c>
    </row>
    <row r="59" spans="1:9">
      <c r="A59" t="str">
        <f>IF(C59&lt;&gt;"",A2,"")</f>
        <v/>
      </c>
      <c r="B59" t="str">
        <f>IF(C59&lt;&gt;"",B2,"")</f>
        <v/>
      </c>
      <c r="C59" t="str">
        <f>IF(Sheet3!B38&lt;&gt;"",Sheet3!B38,"")</f>
        <v/>
      </c>
      <c r="D59" t="str">
        <f>IF(C59&lt;&gt;"",D2,"")</f>
        <v/>
      </c>
      <c r="E59" s="76" t="str">
        <f>IF(C59&lt;&gt;"",IF(Sheet3!D38="ABS",0,Sheet3!D38),"")</f>
        <v/>
      </c>
      <c r="F59" s="76" t="str">
        <f>IF(C59&lt;&gt;"",IF(Sheet3!F38="ABS","A", Sheet3!F38),"")</f>
        <v/>
      </c>
      <c r="G59" s="76" t="str">
        <f>IF(C59&lt;&gt;"",IF(Sheet3!J38="ABS","A",SUM(Sheet3!H38,Sheet3!J38)),"")</f>
        <v/>
      </c>
      <c r="H59" t="str">
        <f>IF(C59&lt;&gt;"",IF(Sheet1!O17=50,1,IF(Sheet1!O17=100,2,IF(Sheet1!O17=150,3,IF(Sheet1!O17=200,4)))),"")</f>
        <v/>
      </c>
      <c r="I59" t="str">
        <f>IF(C59&lt;&gt;"",I2,"")</f>
        <v/>
      </c>
    </row>
    <row r="60" spans="1:9">
      <c r="A60" t="str">
        <f>IF(C60&lt;&gt;"",A2,"")</f>
        <v/>
      </c>
      <c r="B60" t="str">
        <f>IF(C60&lt;&gt;"",B2,"")</f>
        <v/>
      </c>
      <c r="C60" t="str">
        <f>IF(Sheet3!B39&lt;&gt;"",Sheet3!B39,"")</f>
        <v/>
      </c>
      <c r="D60" t="str">
        <f>IF(C60&lt;&gt;"",D2,"")</f>
        <v/>
      </c>
      <c r="E60" s="76" t="str">
        <f>IF(C60&lt;&gt;"",IF(Sheet3!D39="ABS",0,Sheet3!D39),"")</f>
        <v/>
      </c>
      <c r="F60" s="76" t="str">
        <f>IF(C60&lt;&gt;"",IF(Sheet3!F39="ABS","A", Sheet3!F39),"")</f>
        <v/>
      </c>
      <c r="G60" s="76" t="str">
        <f>IF(C60&lt;&gt;"",IF(Sheet3!J39="ABS","A",SUM(Sheet3!H39,Sheet3!J39)),"")</f>
        <v/>
      </c>
      <c r="H60" t="str">
        <f>IF(C60&lt;&gt;"",IF(Sheet1!O17=50,1,IF(Sheet1!O17=100,2,IF(Sheet1!O17=150,3,IF(Sheet1!O17=200,4)))),"")</f>
        <v/>
      </c>
      <c r="I60" t="str">
        <f>IF(C60&lt;&gt;"",I2,"")</f>
        <v/>
      </c>
    </row>
    <row r="61" spans="1:9">
      <c r="A61" t="str">
        <f>IF(C61&lt;&gt;"",A2,"")</f>
        <v/>
      </c>
      <c r="B61" t="str">
        <f>IF(C61&lt;&gt;"",B2,"")</f>
        <v/>
      </c>
      <c r="C61" t="str">
        <f>IF(Sheet3!B40&lt;&gt;"",Sheet3!B40,"")</f>
        <v/>
      </c>
      <c r="D61" t="str">
        <f>IF(C61&lt;&gt;"",D2,"")</f>
        <v/>
      </c>
      <c r="E61" s="76" t="str">
        <f>IF(C61&lt;&gt;"",IF(Sheet3!D40="ABS",0,Sheet3!D40),"")</f>
        <v/>
      </c>
      <c r="F61" s="76" t="str">
        <f>IF(C61&lt;&gt;"",IF(Sheet3!F40="ABS","A", Sheet3!F40),"")</f>
        <v/>
      </c>
      <c r="G61" s="76" t="str">
        <f>IF(C61&lt;&gt;"",IF(Sheet3!J40="ABS","A",SUM(Sheet3!H40,Sheet3!J40)),"")</f>
        <v/>
      </c>
      <c r="H61" t="str">
        <f>IF(C61&lt;&gt;"",IF(Sheet1!O17=50,1,IF(Sheet1!O17=100,2,IF(Sheet1!O17=150,3,IF(Sheet1!O17=200,4)))),"")</f>
        <v/>
      </c>
      <c r="I61" t="str">
        <f>IF(C61&lt;&gt;"",I2,"")</f>
        <v/>
      </c>
    </row>
    <row r="62" spans="1:9">
      <c r="A62" s="73" t="str">
        <f>IF(C62&lt;&gt;"",A2,"")</f>
        <v/>
      </c>
      <c r="B62" s="73" t="str">
        <f>IF(C62&lt;&gt;"",B2,"")</f>
        <v/>
      </c>
      <c r="C62" s="73" t="str">
        <f>IF(Sheet4!B21&lt;&gt;"",Sheet4!B21,"")</f>
        <v/>
      </c>
      <c r="D62" s="73" t="str">
        <f>IF(C62&lt;&gt;"",D2,"")</f>
        <v/>
      </c>
      <c r="E62" s="75" t="str">
        <f>IF(C62&lt;&gt;"",IF(Sheet4!D21="ABS",0,Sheet4!D21),"")</f>
        <v/>
      </c>
      <c r="F62" s="77" t="str">
        <f>IF(C62&lt;&gt;"",IF(Sheet4!F21="ABS","A", Sheet4!F21),"")</f>
        <v/>
      </c>
      <c r="G62" s="75" t="str">
        <f>IF(C62&lt;&gt;"",IF(Sheet4!J21="ABS","A",SUM(Sheet4!H21,Sheet4!J21)),"")</f>
        <v/>
      </c>
      <c r="H62" t="str">
        <f>IF(C62&lt;&gt;"",IF(Sheet1!O17=50,1,IF(Sheet1!O17=100,2,IF(Sheet1!O17=150,3,IF(Sheet1!O17=200,4)))),"")</f>
        <v/>
      </c>
      <c r="I62" t="str">
        <f>IF(C62&lt;&gt;"",I2,"")</f>
        <v/>
      </c>
    </row>
    <row r="63" spans="1:9">
      <c r="A63" t="str">
        <f>IF(C63&lt;&gt;"",A2,"")</f>
        <v/>
      </c>
      <c r="B63" t="str">
        <f>IF(C63&lt;&gt;"",B2,"")</f>
        <v/>
      </c>
      <c r="C63" t="str">
        <f>IF(Sheet4!B22&lt;&gt;"",Sheet4!B22,"")</f>
        <v/>
      </c>
      <c r="D63" t="str">
        <f>IF(C63&lt;&gt;"",D2,"")</f>
        <v/>
      </c>
      <c r="E63" s="76" t="str">
        <f>IF(C63&lt;&gt;"",IF(Sheet4!D22="ABS",0,Sheet4!D22),"")</f>
        <v/>
      </c>
      <c r="F63" s="76" t="str">
        <f>IF(C63&lt;&gt;"",IF(Sheet4!F22="ABS","A", Sheet4!F22),"")</f>
        <v/>
      </c>
      <c r="G63" s="76" t="str">
        <f>IF(C63&lt;&gt;"",IF(Sheet4!J22="ABS","A",SUM(Sheet4!H22,Sheet4!J22)),"")</f>
        <v/>
      </c>
      <c r="H63" t="str">
        <f>IF(C63&lt;&gt;"",IF(Sheet1!O17=50,1,IF(Sheet1!O17=100,2,IF(Sheet1!O17=150,3,IF(Sheet1!O17=200,4)))),"")</f>
        <v/>
      </c>
      <c r="I63" t="str">
        <f>IF(C63&lt;&gt;"",I2,"")</f>
        <v/>
      </c>
    </row>
    <row r="64" spans="1:9">
      <c r="A64" t="str">
        <f>IF(C64&lt;&gt;"",A2,"")</f>
        <v/>
      </c>
      <c r="B64" t="str">
        <f>IF(C64&lt;&gt;"",B2,"")</f>
        <v/>
      </c>
      <c r="C64" t="str">
        <f>IF(Sheet4!B23&lt;&gt;"",Sheet4!B23,"")</f>
        <v/>
      </c>
      <c r="D64" t="str">
        <f>IF(C64&lt;&gt;"",D2,"")</f>
        <v/>
      </c>
      <c r="E64" s="76" t="str">
        <f>IF(C64&lt;&gt;"",IF(Sheet4!D23="ABS",0,Sheet4!D23),"")</f>
        <v/>
      </c>
      <c r="F64" s="76" t="str">
        <f>IF(C64&lt;&gt;"",IF(Sheet4!F23="ABS","A", Sheet4!F23),"")</f>
        <v/>
      </c>
      <c r="G64" s="76" t="str">
        <f>IF(C64&lt;&gt;"",IF(Sheet4!J23="ABS","A",SUM(Sheet4!H23,Sheet4!J23)),"")</f>
        <v/>
      </c>
      <c r="H64" t="str">
        <f>IF(C64&lt;&gt;"",IF(Sheet1!O17=50,1,IF(Sheet1!O17=100,2,IF(Sheet1!O17=150,3,IF(Sheet1!O17=200,4)))),"")</f>
        <v/>
      </c>
      <c r="I64" t="str">
        <f>IF(C64&lt;&gt;"",I2,"")</f>
        <v/>
      </c>
    </row>
    <row r="65" spans="1:9">
      <c r="A65" t="str">
        <f>IF(C65&lt;&gt;"",A2,"")</f>
        <v/>
      </c>
      <c r="B65" t="str">
        <f>IF(C65&lt;&gt;"",B2,"")</f>
        <v/>
      </c>
      <c r="C65" t="str">
        <f>IF(Sheet4!B24&lt;&gt;"",Sheet4!B24,"")</f>
        <v/>
      </c>
      <c r="D65" t="str">
        <f>IF(C65&lt;&gt;"",D2,"")</f>
        <v/>
      </c>
      <c r="E65" s="76" t="str">
        <f>IF(C65&lt;&gt;"",IF(Sheet4!D24="ABS",0,Sheet4!D24),"")</f>
        <v/>
      </c>
      <c r="F65" s="76" t="str">
        <f>IF(C65&lt;&gt;"",IF(Sheet4!F24="ABS","A", Sheet4!F24),"")</f>
        <v/>
      </c>
      <c r="G65" s="76" t="str">
        <f>IF(C65&lt;&gt;"",IF(Sheet4!J24="ABS","A",SUM(Sheet4!H24,Sheet4!J24)),"")</f>
        <v/>
      </c>
      <c r="H65" t="str">
        <f>IF(C65&lt;&gt;"",IF(Sheet1!O17=50,1,IF(Sheet1!O17=100,2,IF(Sheet1!O17=150,3))),"")</f>
        <v/>
      </c>
      <c r="I65" t="str">
        <f>IF(C65&lt;&gt;"",I2,"")</f>
        <v/>
      </c>
    </row>
    <row r="66" spans="1:9">
      <c r="A66" t="str">
        <f>IF(C66&lt;&gt;"",A2,"")</f>
        <v/>
      </c>
      <c r="B66" t="str">
        <f>IF(C66&lt;&gt;"",B2,"")</f>
        <v/>
      </c>
      <c r="C66" t="str">
        <f>IF(Sheet4!B25&lt;&gt;"",Sheet4!B25,"")</f>
        <v/>
      </c>
      <c r="D66" t="str">
        <f>IF(C66&lt;&gt;"",D2,"")</f>
        <v/>
      </c>
      <c r="E66" s="76" t="str">
        <f>IF(C66&lt;&gt;"",IF(Sheet4!D25="ABS",0,Sheet4!D25),"")</f>
        <v/>
      </c>
      <c r="F66" s="76" t="str">
        <f>IF(C66&lt;&gt;"",IF(Sheet4!F25="ABS","A", Sheet4!F25),"")</f>
        <v/>
      </c>
      <c r="G66" s="76" t="str">
        <f>IF(C66&lt;&gt;"",IF(Sheet4!J25="ABS","A",SUM(Sheet4!H25,Sheet4!J25)),"")</f>
        <v/>
      </c>
      <c r="H66" t="str">
        <f>IF(C66&lt;&gt;"",IF(Sheet1!O17=50,1,IF(Sheet1!O17=100,2,IF(Sheet1!O17=150,3,IF(Sheet1!O17=200,4)))),"")</f>
        <v/>
      </c>
      <c r="I66" t="str">
        <f>IF(C66&lt;&gt;"",I2,"")</f>
        <v/>
      </c>
    </row>
    <row r="67" spans="1:9">
      <c r="A67" t="str">
        <f>IF(C67&lt;&gt;"",A2,"")</f>
        <v/>
      </c>
      <c r="B67" t="str">
        <f>IF(C67&lt;&gt;"",B2,"")</f>
        <v/>
      </c>
      <c r="C67" t="str">
        <f>IF(Sheet4!B26&lt;&gt;"",Sheet4!B26,"")</f>
        <v/>
      </c>
      <c r="D67" t="str">
        <f>IF(C67&lt;&gt;"",D2,"")</f>
        <v/>
      </c>
      <c r="E67" s="76" t="str">
        <f>IF(C67&lt;&gt;"",IF(Sheet4!D26="ABS",0,Sheet4!D26),"")</f>
        <v/>
      </c>
      <c r="F67" s="76" t="str">
        <f>IF(C67&lt;&gt;"",IF(Sheet4!F26="ABS","A", Sheet4!F26),"")</f>
        <v/>
      </c>
      <c r="G67" s="76" t="str">
        <f>IF(C67&lt;&gt;"",IF(Sheet4!J26="ABS","A",SUM(Sheet4!H26,Sheet4!J26)),"")</f>
        <v/>
      </c>
      <c r="H67" t="str">
        <f>IF(C67&lt;&gt;"",IF(Sheet1!O17=50,1,IF(Sheet1!O17=100,2,IF(Sheet1!O17=150,3,IF(Sheet1!O17=200,4)))),"")</f>
        <v/>
      </c>
      <c r="I67" t="str">
        <f>IF(C67&lt;&gt;"",I2,"")</f>
        <v/>
      </c>
    </row>
    <row r="68" spans="1:9">
      <c r="A68" t="str">
        <f>IF(C68&lt;&gt;"",A2,"")</f>
        <v/>
      </c>
      <c r="B68" t="str">
        <f>IF(C68&lt;&gt;"",B2,"")</f>
        <v/>
      </c>
      <c r="C68" t="str">
        <f>IF(Sheet4!B27&lt;&gt;"",Sheet4!B27,"")</f>
        <v/>
      </c>
      <c r="D68" t="str">
        <f>IF(C68&lt;&gt;"",D2,"")</f>
        <v/>
      </c>
      <c r="E68" s="76" t="str">
        <f>IF(C68&lt;&gt;"",IF(Sheet4!D27="ABS",0,Sheet4!D27),"")</f>
        <v/>
      </c>
      <c r="F68" s="76" t="str">
        <f>IF(C68&lt;&gt;"",IF(Sheet4!F27="ABS","A", Sheet4!F27),"")</f>
        <v/>
      </c>
      <c r="G68" s="76" t="str">
        <f>IF(C68&lt;&gt;"",IF(Sheet4!J27="ABS","A",SUM(Sheet4!H27,Sheet4!J27)),"")</f>
        <v/>
      </c>
      <c r="H68" t="str">
        <f>IF(C68&lt;&gt;"",IF(Sheet1!O17=50,1,IF(Sheet1!O17=100,2,IF(Sheet1!O17=150,3,IF(Sheet1!O17=200,4)))),"")</f>
        <v/>
      </c>
      <c r="I68" t="str">
        <f>IF(C68&lt;&gt;"",I2,"")</f>
        <v/>
      </c>
    </row>
    <row r="69" spans="1:9">
      <c r="A69" t="str">
        <f>IF(C69&lt;&gt;"",A2,"")</f>
        <v/>
      </c>
      <c r="B69" t="str">
        <f>IF(C69&lt;&gt;"",B2,"")</f>
        <v/>
      </c>
      <c r="C69" t="str">
        <f>IF(Sheet4!B28&lt;&gt;"",Sheet4!B28,"")</f>
        <v/>
      </c>
      <c r="D69" t="str">
        <f>IF(C69&lt;&gt;"",D2,"")</f>
        <v/>
      </c>
      <c r="E69" s="76" t="str">
        <f>IF(C69&lt;&gt;"",IF(Sheet4!D28="ABS",0,Sheet4!D28),"")</f>
        <v/>
      </c>
      <c r="F69" s="76" t="str">
        <f>IF(C69&lt;&gt;"",IF(Sheet4!F28="ABS","A", Sheet4!F28),"")</f>
        <v/>
      </c>
      <c r="G69" s="76" t="str">
        <f>IF(C69&lt;&gt;"",IF(Sheet4!J28="ABS","A",SUM(Sheet4!H28,Sheet4!J28)),"")</f>
        <v/>
      </c>
      <c r="H69" t="str">
        <f>IF(C69&lt;&gt;"",IF(Sheet1!O17=50,1,IF(Sheet1!O17=100,2,IF(Sheet1!O17=150,3,IF(Sheet1!O17=200,4)))),"")</f>
        <v/>
      </c>
      <c r="I69" t="str">
        <f>IF(C69&lt;&gt;"",I2,"")</f>
        <v/>
      </c>
    </row>
    <row r="70" spans="1:9">
      <c r="A70" t="str">
        <f>IF(C70&lt;&gt;"",A2,"")</f>
        <v/>
      </c>
      <c r="B70" t="str">
        <f>IF(C70&lt;&gt;"",B2,"")</f>
        <v/>
      </c>
      <c r="C70" t="str">
        <f>IF(Sheet4!B29&lt;&gt;"",Sheet4!B29,"")</f>
        <v/>
      </c>
      <c r="D70" t="str">
        <f>IF(C70&lt;&gt;"",D2,"")</f>
        <v/>
      </c>
      <c r="E70" s="76" t="str">
        <f>IF(C70&lt;&gt;"",IF(Sheet4!D29="ABS",0,Sheet4!D29),"")</f>
        <v/>
      </c>
      <c r="F70" s="76" t="str">
        <f>IF(C70&lt;&gt;"",IF(Sheet4!F29="ABS","A", Sheet4!F29),"")</f>
        <v/>
      </c>
      <c r="G70" s="76" t="str">
        <f>IF(C70&lt;&gt;"",IF(Sheet4!J29="ABS","A",SUM(Sheet4!H29,Sheet4!J29)),"")</f>
        <v/>
      </c>
      <c r="H70" t="str">
        <f>IF(C70&lt;&gt;"",IF(Sheet1!O17=50,1,IF(Sheet1!O17=100,2,IF(Sheet1!O17=150,3,IF(Sheet1!O17=200,4)))),"")</f>
        <v/>
      </c>
      <c r="I70" t="str">
        <f>IF(C70&lt;&gt;"",I2,"")</f>
        <v/>
      </c>
    </row>
    <row r="71" spans="1:9">
      <c r="A71" t="str">
        <f>IF(C71&lt;&gt;"",A2,"")</f>
        <v/>
      </c>
      <c r="B71" t="str">
        <f>IF(C71&lt;&gt;"",B2,"")</f>
        <v/>
      </c>
      <c r="C71" t="str">
        <f>IF(Sheet4!B30&lt;&gt;"",Sheet4!B30,"")</f>
        <v/>
      </c>
      <c r="D71" t="str">
        <f>IF(C71&lt;&gt;"",D2,"")</f>
        <v/>
      </c>
      <c r="E71" s="76" t="str">
        <f>IF(C71&lt;&gt;"",IF(Sheet4!D30="ABS",0,Sheet4!D30),"")</f>
        <v/>
      </c>
      <c r="F71" s="76" t="str">
        <f>IF(C71&lt;&gt;"",IF(Sheet4!F30="ABS","A", Sheet4!F30),"")</f>
        <v/>
      </c>
      <c r="G71" s="76" t="str">
        <f>IF(C71&lt;&gt;"",IF(Sheet4!J30="ABS","A",SUM(Sheet4!H30,Sheet4!J30)),"")</f>
        <v/>
      </c>
      <c r="H71" t="str">
        <f>IF(C71&lt;&gt;"",IF(Sheet1!O17=50,1,IF(Sheet1!O17=100,2,IF(Sheet1!O17=150,3,IF(Sheet1!O17=200,4)))),"")</f>
        <v/>
      </c>
      <c r="I71" t="str">
        <f>IF(C71&lt;&gt;"",I2,"")</f>
        <v/>
      </c>
    </row>
    <row r="72" spans="1:9">
      <c r="A72" t="str">
        <f>IF(C72&lt;&gt;"",A2,"")</f>
        <v/>
      </c>
      <c r="B72" t="str">
        <f>IF(C72&lt;&gt;"",B2,"")</f>
        <v/>
      </c>
      <c r="C72" t="str">
        <f>IF(Sheet4!B31&lt;&gt;"",Sheet4!B31,"")</f>
        <v/>
      </c>
      <c r="D72" t="str">
        <f>IF(C72&lt;&gt;"",D2,"")</f>
        <v/>
      </c>
      <c r="E72" s="76" t="str">
        <f>IF(C72&lt;&gt;"",IF(Sheet4!D31="ABS",0,Sheet4!D31),"")</f>
        <v/>
      </c>
      <c r="F72" s="76" t="str">
        <f>IF(C72&lt;&gt;"",IF(Sheet4!F31="ABS","A", Sheet4!F31),"")</f>
        <v/>
      </c>
      <c r="G72" s="76" t="str">
        <f>IF(C72&lt;&gt;"",IF(Sheet4!J31="ABS","A",SUM(Sheet4!H31,Sheet4!J31)),"")</f>
        <v/>
      </c>
      <c r="H72" t="str">
        <f>IF(C72&lt;&gt;"",IF(Sheet1!O17=50,1,IF(Sheet1!O17=100,2,IF(Sheet1!O17=150,3,IF(Sheet1!O17=200,4)))),"")</f>
        <v/>
      </c>
      <c r="I72" t="str">
        <f>IF(C72&lt;&gt;"",I2,"")</f>
        <v/>
      </c>
    </row>
    <row r="73" spans="1:9">
      <c r="A73" t="str">
        <f>IF(C73&lt;&gt;"",A2,"")</f>
        <v/>
      </c>
      <c r="B73" t="str">
        <f>IF(C73&lt;&gt;"",B2,"")</f>
        <v/>
      </c>
      <c r="C73" t="str">
        <f>IF(Sheet4!B32&lt;&gt;"",Sheet4!B32,"")</f>
        <v/>
      </c>
      <c r="D73" t="str">
        <f>IF(C73&lt;&gt;"",D2,"")</f>
        <v/>
      </c>
      <c r="E73" s="76" t="str">
        <f>IF(C73&lt;&gt;"",IF(Sheet4!D32="ABS",0,Sheet4!D32),"")</f>
        <v/>
      </c>
      <c r="F73" s="76" t="str">
        <f>IF(C73&lt;&gt;"",IF(Sheet4!F32="ABS","A", Sheet4!F32),"")</f>
        <v/>
      </c>
      <c r="G73" s="76" t="str">
        <f>IF(C73&lt;&gt;"",IF(Sheet4!J32="ABS","A",SUM(Sheet4!H32,Sheet4!J32)),"")</f>
        <v/>
      </c>
      <c r="H73" t="str">
        <f>IF(C73&lt;&gt;"",IF(Sheet1!O17=50,1,IF(Sheet1!O17=100,2,IF(Sheet1!O17=150,3,IF(Sheet1!O17=200,4)))),"")</f>
        <v/>
      </c>
      <c r="I73" t="str">
        <f>IF(C73&lt;&gt;"",I2,"")</f>
        <v/>
      </c>
    </row>
    <row r="74" spans="1:9">
      <c r="A74" t="str">
        <f>IF(C74&lt;&gt;"",A2,"")</f>
        <v/>
      </c>
      <c r="B74" t="str">
        <f>IF(C74&lt;&gt;"",B2,"")</f>
        <v/>
      </c>
      <c r="C74" t="str">
        <f>IF(Sheet4!B33&lt;&gt;"",Sheet4!B33,"")</f>
        <v/>
      </c>
      <c r="D74" t="str">
        <f>IF(C74&lt;&gt;"",D2,"")</f>
        <v/>
      </c>
      <c r="E74" s="76" t="str">
        <f>IF(C74&lt;&gt;"",IF(Sheet4!D33="ABS",0,Sheet4!D33),"")</f>
        <v/>
      </c>
      <c r="F74" s="76" t="str">
        <f>IF(C74&lt;&gt;"",IF(Sheet4!F33="ABS","A", Sheet4!F33),"")</f>
        <v/>
      </c>
      <c r="G74" s="76" t="str">
        <f>IF(C74&lt;&gt;"",IF(Sheet4!J33="ABS","A",SUM(Sheet4!H33,Sheet4!J33)),"")</f>
        <v/>
      </c>
      <c r="H74" t="str">
        <f>IF(C74&lt;&gt;"",IF(Sheet1!O17=50,1,IF(Sheet1!O17=100,2,IF(Sheet1!O17=150,3,IF(Sheet1!O17=200,4)))),"")</f>
        <v/>
      </c>
      <c r="I74" t="str">
        <f>IF(C74&lt;&gt;"",I2,"")</f>
        <v/>
      </c>
    </row>
    <row r="75" spans="1:9">
      <c r="A75" t="str">
        <f>IF(C75&lt;&gt;"",A2,"")</f>
        <v/>
      </c>
      <c r="B75" t="str">
        <f>IF(C75&lt;&gt;"",B2,"")</f>
        <v/>
      </c>
      <c r="C75" t="str">
        <f>IF(Sheet4!B34&lt;&gt;"",Sheet4!B34,"")</f>
        <v/>
      </c>
      <c r="D75" t="str">
        <f>IF(C75&lt;&gt;"",D2,"")</f>
        <v/>
      </c>
      <c r="E75" s="76" t="str">
        <f>IF(C75&lt;&gt;"",IF(Sheet4!D34="ABS",0,Sheet4!D34),"")</f>
        <v/>
      </c>
      <c r="F75" s="76" t="str">
        <f>IF(C75&lt;&gt;"",IF(Sheet4!F34="ABS","A", Sheet4!F34),"")</f>
        <v/>
      </c>
      <c r="G75" s="76" t="str">
        <f>IF(C75&lt;&gt;"",IF(Sheet4!J34="ABS","A",SUM(Sheet4!H34,Sheet4!J34)),"")</f>
        <v/>
      </c>
      <c r="H75" t="str">
        <f>IF(C75&lt;&gt;"",IF(Sheet1!O17=50,1,IF(Sheet1!O17=100,2,IF(Sheet1!O17=150,3,IF(Sheet1!O17=200,4)))),"")</f>
        <v/>
      </c>
      <c r="I75" t="str">
        <f>IF(C75&lt;&gt;"",I2,"")</f>
        <v/>
      </c>
    </row>
    <row r="76" spans="1:9">
      <c r="A76" t="str">
        <f>IF(C76&lt;&gt;"",A2,"")</f>
        <v/>
      </c>
      <c r="B76" t="str">
        <f>IF(C76&lt;&gt;"",B2,"")</f>
        <v/>
      </c>
      <c r="C76" t="str">
        <f>IF(Sheet4!B35&lt;&gt;"",Sheet4!B35,"")</f>
        <v/>
      </c>
      <c r="D76" t="str">
        <f>IF(C76&lt;&gt;"",D2,"")</f>
        <v/>
      </c>
      <c r="E76" s="76" t="str">
        <f>IF(C76&lt;&gt;"",IF(Sheet4!D35="ABS",0,Sheet4!D35),"")</f>
        <v/>
      </c>
      <c r="F76" s="76" t="str">
        <f>IF(C76&lt;&gt;"",IF(Sheet4!F35="ABS","A", Sheet4!F35),"")</f>
        <v/>
      </c>
      <c r="G76" s="76" t="str">
        <f>IF(C76&lt;&gt;"",IF(Sheet4!J35="ABS","A",SUM(Sheet4!H35,Sheet4!J35)),"")</f>
        <v/>
      </c>
      <c r="H76" t="str">
        <f>IF(C76&lt;&gt;"",IF(Sheet1!O17=50,1,IF(Sheet1!O17=100,2,IF(Sheet1!O17=150,3,IF(Sheet1!O17=200,4)))),"")</f>
        <v/>
      </c>
      <c r="I76" t="str">
        <f>IF(C76&lt;&gt;"",I2,"")</f>
        <v/>
      </c>
    </row>
    <row r="77" spans="1:9">
      <c r="A77" t="str">
        <f>IF(C77&lt;&gt;"",A2,"")</f>
        <v/>
      </c>
      <c r="B77" t="str">
        <f>IF(C77&lt;&gt;"",B2,"")</f>
        <v/>
      </c>
      <c r="C77" t="str">
        <f>IF(Sheet4!B36&lt;&gt;"",Sheet4!B36,"")</f>
        <v/>
      </c>
      <c r="D77" t="str">
        <f>IF(C77&lt;&gt;"",D2,"")</f>
        <v/>
      </c>
      <c r="E77" s="76" t="str">
        <f>IF(C77&lt;&gt;"",IF(Sheet4!D36="ABS",0,Sheet4!D36),"")</f>
        <v/>
      </c>
      <c r="F77" s="76" t="str">
        <f>IF(C77&lt;&gt;"",IF(Sheet4!F36="ABS","A", Sheet4!F36),"")</f>
        <v/>
      </c>
      <c r="G77" s="76" t="str">
        <f>IF(C77&lt;&gt;"",IF(Sheet4!J36="ABS","A",SUM(Sheet4!H36,Sheet4!J36)),"")</f>
        <v/>
      </c>
      <c r="H77" t="str">
        <f>IF(C77&lt;&gt;"",IF(Sheet1!O17=50,1,IF(Sheet1!O17=100,2,IF(Sheet1!O17=150,3,IF(Sheet1!O17=200,4)))),"")</f>
        <v/>
      </c>
      <c r="I77" t="str">
        <f>IF(C77&lt;&gt;"",I2,"")</f>
        <v/>
      </c>
    </row>
    <row r="78" spans="1:9">
      <c r="A78" t="str">
        <f>IF(C78&lt;&gt;"",A2,"")</f>
        <v/>
      </c>
      <c r="B78" t="str">
        <f>IF(C78&lt;&gt;"",B2,"")</f>
        <v/>
      </c>
      <c r="C78" t="str">
        <f>IF(Sheet4!B37&lt;&gt;"",Sheet4!B37,"")</f>
        <v/>
      </c>
      <c r="D78" t="str">
        <f>IF(C78&lt;&gt;"",D2,"")</f>
        <v/>
      </c>
      <c r="E78" s="76" t="str">
        <f>IF(C78&lt;&gt;"",IF(Sheet4!D37="ABS",0,Sheet4!D37),"")</f>
        <v/>
      </c>
      <c r="F78" s="76" t="str">
        <f>IF(C78&lt;&gt;"",IF(Sheet4!F37="ABS","A", Sheet4!F37),"")</f>
        <v/>
      </c>
      <c r="G78" s="76" t="str">
        <f>IF(C78&lt;&gt;"",IF(Sheet4!J37="ABS","A",SUM(Sheet4!H37,Sheet4!J37)),"")</f>
        <v/>
      </c>
      <c r="H78" t="str">
        <f>IF(C78&lt;&gt;"",IF(Sheet1!O17=50,1,IF(Sheet1!O17=100,2,IF(Sheet1!O17=150,3,IF(Sheet1!O17=200,4)))),"")</f>
        <v/>
      </c>
      <c r="I78" t="str">
        <f>IF(C78&lt;&gt;"",I2,"")</f>
        <v/>
      </c>
    </row>
    <row r="79" spans="1:9">
      <c r="A79" t="str">
        <f>IF(C79&lt;&gt;"",A2,"")</f>
        <v/>
      </c>
      <c r="B79" t="str">
        <f>IF(C79&lt;&gt;"",B2,"")</f>
        <v/>
      </c>
      <c r="C79" t="str">
        <f>IF(Sheet4!B38&lt;&gt;"",Sheet4!B38,"")</f>
        <v/>
      </c>
      <c r="D79" t="str">
        <f>IF(C79&lt;&gt;"",D2,"")</f>
        <v/>
      </c>
      <c r="E79" s="76" t="str">
        <f>IF(C79&lt;&gt;"",IF(Sheet4!D38="ABS",0,Sheet4!D38),"")</f>
        <v/>
      </c>
      <c r="F79" s="76" t="str">
        <f>IF(C79&lt;&gt;"",IF(Sheet4!F38="ABS","A", Sheet4!F38),"")</f>
        <v/>
      </c>
      <c r="G79" s="76" t="str">
        <f>IF(C79&lt;&gt;"",IF(Sheet4!J38="ABS","A",SUM(Sheet4!H38,Sheet4!J38)),"")</f>
        <v/>
      </c>
      <c r="H79" t="str">
        <f>IF(C79&lt;&gt;"",IF(Sheet1!O17=50,1,IF(Sheet1!O17=100,2,IF(Sheet1!O17=150,3,IF(Sheet1!O17=200,4)))),"")</f>
        <v/>
      </c>
      <c r="I79" t="str">
        <f>IF(C79&lt;&gt;"",I2,"")</f>
        <v/>
      </c>
    </row>
    <row r="80" spans="1:9">
      <c r="A80" t="str">
        <f>IF(C80&lt;&gt;"",A2,"")</f>
        <v/>
      </c>
      <c r="B80" t="str">
        <f>IF(C80&lt;&gt;"",B2,"")</f>
        <v/>
      </c>
      <c r="C80" t="str">
        <f>IF(Sheet4!B39&lt;&gt;"",Sheet4!B39,"")</f>
        <v/>
      </c>
      <c r="D80" t="str">
        <f>IF(C80&lt;&gt;"",D2,"")</f>
        <v/>
      </c>
      <c r="E80" s="76" t="str">
        <f>IF(C80&lt;&gt;"",IF(Sheet4!D39="ABS",0,Sheet4!D39),"")</f>
        <v/>
      </c>
      <c r="F80" s="76" t="str">
        <f>IF(C80&lt;&gt;"",IF(Sheet4!F39="ABS","A", Sheet4!F39),"")</f>
        <v/>
      </c>
      <c r="G80" s="76" t="str">
        <f>IF(C80&lt;&gt;"",IF(Sheet4!J39="ABS","A",SUM(Sheet4!H39,Sheet4!J39)),"")</f>
        <v/>
      </c>
      <c r="H80" t="str">
        <f>IF(C80&lt;&gt;"",IF(Sheet1!O17=50,1,IF(Sheet1!O17=100,2,IF(Sheet1!O17=150,3,IF(Sheet1!O17=200,4)))),"")</f>
        <v/>
      </c>
      <c r="I80" t="str">
        <f>IF(C80&lt;&gt;"",I2,"")</f>
        <v/>
      </c>
    </row>
    <row r="81" spans="1:9">
      <c r="A81" t="str">
        <f>IF(C81&lt;&gt;"",A2,"")</f>
        <v/>
      </c>
      <c r="B81" t="str">
        <f>IF(C81&lt;&gt;"",B2,"")</f>
        <v/>
      </c>
      <c r="C81" t="str">
        <f>IF(Sheet4!B40&lt;&gt;"",Sheet4!B40,"")</f>
        <v/>
      </c>
      <c r="D81" t="str">
        <f>IF(C81&lt;&gt;"",D2,"")</f>
        <v/>
      </c>
      <c r="E81" s="76" t="str">
        <f>IF(C81&lt;&gt;"",IF(Sheet4!D40="ABS",0,Sheet4!D40),"")</f>
        <v/>
      </c>
      <c r="F81" s="76" t="str">
        <f>IF(C81&lt;&gt;"",IF(Sheet4!F40="ABS","A", Sheet4!F40),"")</f>
        <v/>
      </c>
      <c r="G81" s="76" t="str">
        <f>IF(C81&lt;&gt;"",IF(Sheet4!J40="ABS","A",SUM(Sheet4!H40,Sheet4!J40)),"")</f>
        <v/>
      </c>
      <c r="H81" t="str">
        <f>IF(C81&lt;&gt;"",IF(Sheet1!O17=50,1,IF(Sheet1!O17=100,2,IF(Sheet1!O17=150,3,IF(Sheet1!O17=200,4)))),"")</f>
        <v/>
      </c>
      <c r="I81" t="str">
        <f>IF(C81&lt;&gt;"",I2,"")</f>
        <v/>
      </c>
    </row>
    <row r="82" spans="1:9">
      <c r="A82" s="73" t="str">
        <f>IF(C82&lt;&gt;"",A2,"")</f>
        <v/>
      </c>
      <c r="B82" s="73" t="str">
        <f>IF(C82&lt;&gt;"",B2,"")</f>
        <v/>
      </c>
      <c r="C82" s="73" t="str">
        <f>IF(Sheet5!B21&lt;&gt;"",Sheet5!B21,"")</f>
        <v/>
      </c>
      <c r="D82" s="73" t="str">
        <f>IF(C82&lt;&gt;"",D2,"")</f>
        <v/>
      </c>
      <c r="E82" s="75" t="str">
        <f>IF(C82&lt;&gt;"",IF(Sheet5!D21="ABS",0,Sheet5!D21),"")</f>
        <v/>
      </c>
      <c r="F82" s="77" t="str">
        <f>IF(C82&lt;&gt;"",IF(Sheet5!F21="ABS","A", Sheet5!F21),"")</f>
        <v/>
      </c>
      <c r="G82" s="75" t="str">
        <f>IF(C82&lt;&gt;"",IF(Sheet5!J21="ABS","A",SUM(Sheet5!H21,Sheet5!J21)),"")</f>
        <v/>
      </c>
      <c r="H82" t="str">
        <f>IF(C82&lt;&gt;"",IF(Sheet1!O17=50,1,IF(Sheet1!O17=100,2,IF(Sheet1!O17=150,3,IF(Sheet1!O17=200,4)))),"")</f>
        <v/>
      </c>
      <c r="I82" t="str">
        <f>IF(C82&lt;&gt;"",I2,"")</f>
        <v/>
      </c>
    </row>
    <row r="83" spans="1:9">
      <c r="A83" t="str">
        <f>IF(C83&lt;&gt;"",A2,"")</f>
        <v/>
      </c>
      <c r="B83" t="str">
        <f>IF(C83&lt;&gt;"",B2,"")</f>
        <v/>
      </c>
      <c r="C83" t="str">
        <f>IF(Sheet5!B22&lt;&gt;"",Sheet5!B22,"")</f>
        <v/>
      </c>
      <c r="D83" t="str">
        <f>IF(C83&lt;&gt;"",D2,"")</f>
        <v/>
      </c>
      <c r="E83" s="76" t="str">
        <f>IF(C83&lt;&gt;"",IF(Sheet5!D22="ABS",0,Sheet5!D22),"")</f>
        <v/>
      </c>
      <c r="F83" s="76" t="str">
        <f>IF(C83&lt;&gt;"",IF(Sheet5!F22="ABS","A", Sheet5!F22),"")</f>
        <v/>
      </c>
      <c r="G83" s="76" t="str">
        <f>IF(C83&lt;&gt;"",IF(Sheet5!J22="ABS","A",SUM(Sheet5!H22,Sheet5!J22)),"")</f>
        <v/>
      </c>
      <c r="H83" t="str">
        <f>IF(C83&lt;&gt;"",IF(Sheet1!O17=50,1,IF(Sheet1!O17=100,2,IF(Sheet1!O17=150,3,IF(Sheet1!O17=200,4)))),"")</f>
        <v/>
      </c>
      <c r="I83" t="str">
        <f>IF(C83&lt;&gt;"",I2,"")</f>
        <v/>
      </c>
    </row>
    <row r="84" spans="1:9">
      <c r="A84" t="str">
        <f>IF(C84&lt;&gt;"",A2,"")</f>
        <v/>
      </c>
      <c r="B84" t="str">
        <f>IF(C84&lt;&gt;"",B2,"")</f>
        <v/>
      </c>
      <c r="C84" t="str">
        <f>IF(Sheet5!B23&lt;&gt;"",Sheet5!B23,"")</f>
        <v/>
      </c>
      <c r="D84" t="str">
        <f>IF(C84&lt;&gt;"",D2,"")</f>
        <v/>
      </c>
      <c r="E84" s="76" t="str">
        <f>IF(C84&lt;&gt;"",IF(Sheet5!D23="ABS",0,Sheet5!D23),"")</f>
        <v/>
      </c>
      <c r="F84" s="76" t="str">
        <f>IF(C84&lt;&gt;"",IF(Sheet5!F23="ABS","A", Sheet5!F23),"")</f>
        <v/>
      </c>
      <c r="G84" s="76" t="str">
        <f>IF(C84&lt;&gt;"",IF(Sheet5!J23="ABS","A",SUM(Sheet5!H23,Sheet5!J23)),"")</f>
        <v/>
      </c>
      <c r="H84" t="str">
        <f>IF(C84&lt;&gt;"",IF(Sheet1!O17=50,1,IF(Sheet1!O17=100,2,IF(Sheet1!O17=150,3,IF(Sheet1!O17=200,4)))),"")</f>
        <v/>
      </c>
      <c r="I84" t="str">
        <f>IF(C84&lt;&gt;"",I2,"")</f>
        <v/>
      </c>
    </row>
    <row r="85" spans="1:9">
      <c r="A85" t="str">
        <f>IF(C85&lt;&gt;"",A2,"")</f>
        <v/>
      </c>
      <c r="B85" t="str">
        <f>IF(C85&lt;&gt;"",B2,"")</f>
        <v/>
      </c>
      <c r="C85" t="str">
        <f>IF(Sheet5!B24&lt;&gt;"",Sheet5!B24,"")</f>
        <v/>
      </c>
      <c r="D85" t="str">
        <f>IF(C85&lt;&gt;"",D2,"")</f>
        <v/>
      </c>
      <c r="E85" s="76" t="str">
        <f>IF(C85&lt;&gt;"",IF(Sheet5!D24="ABS",0,Sheet5!D24),"")</f>
        <v/>
      </c>
      <c r="F85" s="76" t="str">
        <f>IF(C85&lt;&gt;"",IF(Sheet5!F24="ABS","A", Sheet5!F24),"")</f>
        <v/>
      </c>
      <c r="G85" s="76" t="str">
        <f>IF(C85&lt;&gt;"",IF(Sheet5!J24="ABS","A",SUM(Sheet5!H24,Sheet5!J24)),"")</f>
        <v/>
      </c>
      <c r="H85" t="str">
        <f>IF(C85&lt;&gt;"",IF(Sheet1!O17=50,1,IF(Sheet1!O17=100,2,IF(Sheet1!O17=150,3,IF(Sheet1!O17=200,4)))),"")</f>
        <v/>
      </c>
      <c r="I85" t="str">
        <f>IF(C85&lt;&gt;"",I2,"")</f>
        <v/>
      </c>
    </row>
    <row r="86" spans="1:9">
      <c r="A86" t="str">
        <f>IF(C86&lt;&gt;"",A2,"")</f>
        <v/>
      </c>
      <c r="B86" t="str">
        <f>IF(C86&lt;&gt;"",B2,"")</f>
        <v/>
      </c>
      <c r="C86" t="str">
        <f>IF(Sheet5!B25&lt;&gt;"",Sheet5!B25,"")</f>
        <v/>
      </c>
      <c r="D86" t="str">
        <f>IF(C86&lt;&gt;"",D2,"")</f>
        <v/>
      </c>
      <c r="E86" s="76" t="str">
        <f>IF(C86&lt;&gt;"",IF(Sheet5!D25="ABS",0,Sheet5!D25),"")</f>
        <v/>
      </c>
      <c r="F86" s="76" t="str">
        <f>IF(C86&lt;&gt;"",IF(Sheet5!F25="ABS","A", Sheet5!F25),"")</f>
        <v/>
      </c>
      <c r="G86" s="76" t="str">
        <f>IF(C86&lt;&gt;"",IF(Sheet5!J25="ABS","A",SUM(Sheet5!H25,Sheet5!J25)),"")</f>
        <v/>
      </c>
      <c r="H86" t="str">
        <f>IF(C86&lt;&gt;"",IF(Sheet1!O17=50,1,IF(Sheet1!O17=100,2,IF(Sheet1!O17=150,3,IF(Sheet1!O17=200,4)))),"")</f>
        <v/>
      </c>
      <c r="I86" t="str">
        <f>IF(C86&lt;&gt;"",I2,"")</f>
        <v/>
      </c>
    </row>
    <row r="87" spans="1:9">
      <c r="A87" t="str">
        <f>IF(C87&lt;&gt;"",A2,"")</f>
        <v/>
      </c>
      <c r="B87" t="str">
        <f>IF(C87&lt;&gt;"",B2,"")</f>
        <v/>
      </c>
      <c r="C87" t="str">
        <f>IF(Sheet5!B26&lt;&gt;"",Sheet5!B26,"")</f>
        <v/>
      </c>
      <c r="D87" t="str">
        <f>IF(C87&lt;&gt;"",D2,"")</f>
        <v/>
      </c>
      <c r="E87" s="76" t="str">
        <f>IF(C87&lt;&gt;"",IF(Sheet5!D26="ABS",0,Sheet5!D26),"")</f>
        <v/>
      </c>
      <c r="F87" s="76" t="str">
        <f>IF(C87&lt;&gt;"",IF(Sheet5!F26="ABS","A", Sheet5!F26),"")</f>
        <v/>
      </c>
      <c r="G87" s="76" t="str">
        <f>IF(C87&lt;&gt;"",IF(Sheet5!J26="ABS","A",SUM(Sheet5!H26,Sheet5!J26)),"")</f>
        <v/>
      </c>
      <c r="H87" t="str">
        <f>IF(C87&lt;&gt;"",IF(Sheet1!O17=50,1,IF(Sheet1!O17=100,2,IF(Sheet1!O17=150,3,IF(Sheet1!O17=200,4)))),"")</f>
        <v/>
      </c>
      <c r="I87" t="str">
        <f>IF(C87&lt;&gt;"",I2,"")</f>
        <v/>
      </c>
    </row>
    <row r="88" spans="1:9">
      <c r="A88" t="str">
        <f>IF(C88&lt;&gt;"",A2,"")</f>
        <v/>
      </c>
      <c r="B88" t="str">
        <f>IF(C88&lt;&gt;"",B2,"")</f>
        <v/>
      </c>
      <c r="C88" t="str">
        <f>IF(Sheet5!B27&lt;&gt;"",Sheet5!B27,"")</f>
        <v/>
      </c>
      <c r="D88" t="str">
        <f>IF(C88&lt;&gt;"",D2,"")</f>
        <v/>
      </c>
      <c r="E88" s="76" t="str">
        <f>IF(C88&lt;&gt;"",IF(Sheet5!D27="ABS",0,Sheet5!D27),"")</f>
        <v/>
      </c>
      <c r="F88" s="76" t="str">
        <f>IF(C88&lt;&gt;"",IF(Sheet5!F27="ABS","A", Sheet5!F27),"")</f>
        <v/>
      </c>
      <c r="G88" s="76" t="str">
        <f>IF(C88&lt;&gt;"",IF(Sheet5!J27="ABS","A",SUM(Sheet5!H27,Sheet5!J27)),"")</f>
        <v/>
      </c>
      <c r="H88" t="str">
        <f>IF(C88&lt;&gt;"",IF(Sheet1!O17=50,1,IF(Sheet1!O17=100,2,IF(Sheet1!O17=150,3,IF(Sheet1!O17=200,4)))),"")</f>
        <v/>
      </c>
      <c r="I88" t="str">
        <f>IF(C88&lt;&gt;"",I2,"")</f>
        <v/>
      </c>
    </row>
    <row r="89" spans="1:9">
      <c r="A89" t="str">
        <f>IF(C89&lt;&gt;"",A2,"")</f>
        <v/>
      </c>
      <c r="B89" t="str">
        <f>IF(C89&lt;&gt;"",B2,"")</f>
        <v/>
      </c>
      <c r="C89" t="str">
        <f>IF(Sheet5!B28&lt;&gt;"",Sheet5!B28,"")</f>
        <v/>
      </c>
      <c r="D89" t="str">
        <f>IF(C89&lt;&gt;"",D2,"")</f>
        <v/>
      </c>
      <c r="E89" s="76" t="str">
        <f>IF(C89&lt;&gt;"",IF(Sheet5!D28="ABS",0,Sheet5!D28),"")</f>
        <v/>
      </c>
      <c r="F89" s="76" t="str">
        <f>IF(C89&lt;&gt;"",IF(Sheet5!F28="ABS","A", Sheet5!F28),"")</f>
        <v/>
      </c>
      <c r="G89" s="76" t="str">
        <f>IF(C89&lt;&gt;"",IF(Sheet5!J28="ABS","A",SUM(Sheet5!H28,Sheet5!J28)),"")</f>
        <v/>
      </c>
      <c r="H89" t="str">
        <f>IF(C89&lt;&gt;"",IF(Sheet1!O17=50,1,IF(Sheet1!O17=100,2,IF(Sheet1!O17=150,3,IF(Sheet1!O17=200,4)))),"")</f>
        <v/>
      </c>
      <c r="I89" t="str">
        <f>IF(C89&lt;&gt;"",I2,"")</f>
        <v/>
      </c>
    </row>
    <row r="90" spans="1:9">
      <c r="A90" t="str">
        <f>IF(C90&lt;&gt;"",A2,"")</f>
        <v/>
      </c>
      <c r="B90" t="str">
        <f>IF(C90&lt;&gt;"",B2,"")</f>
        <v/>
      </c>
      <c r="C90" t="str">
        <f>IF(Sheet5!B29&lt;&gt;"",Sheet5!B29,"")</f>
        <v/>
      </c>
      <c r="D90" t="str">
        <f>IF(C90&lt;&gt;"",D2,"")</f>
        <v/>
      </c>
      <c r="E90" s="76" t="str">
        <f>IF(C90&lt;&gt;"",IF(Sheet5!D29="ABS",0,Sheet5!D29),"")</f>
        <v/>
      </c>
      <c r="F90" s="76" t="str">
        <f>IF(C90&lt;&gt;"",IF(Sheet5!F29="ABS","A", Sheet5!F29),"")</f>
        <v/>
      </c>
      <c r="G90" s="76" t="str">
        <f>IF(C90&lt;&gt;"",IF(Sheet5!J29="ABS","A",SUM(Sheet5!H29,Sheet5!J29)),"")</f>
        <v/>
      </c>
      <c r="H90" t="str">
        <f>IF(C90&lt;&gt;"",IF(Sheet1!O17=50,1,IF(Sheet1!O17=100,2,IF(Sheet1!O17=150,3))),"")</f>
        <v/>
      </c>
      <c r="I90" t="str">
        <f>IF(C90&lt;&gt;"",I2,"")</f>
        <v/>
      </c>
    </row>
    <row r="91" spans="1:9">
      <c r="A91" t="str">
        <f>IF(C91&lt;&gt;"",A2,"")</f>
        <v/>
      </c>
      <c r="B91" t="str">
        <f>IF(C91&lt;&gt;"",B2,"")</f>
        <v/>
      </c>
      <c r="C91" t="str">
        <f>IF(Sheet5!B30&lt;&gt;"",Sheet5!B30,"")</f>
        <v/>
      </c>
      <c r="D91" t="str">
        <f>IF(C91&lt;&gt;"",D2,"")</f>
        <v/>
      </c>
      <c r="E91" s="76" t="str">
        <f>IF(C91&lt;&gt;"",IF(Sheet5!D30="ABS",0,Sheet5!D30),"")</f>
        <v/>
      </c>
      <c r="F91" s="76" t="str">
        <f>IF(C91&lt;&gt;"",IF(Sheet5!F30="ABS","A", Sheet5!F30),"")</f>
        <v/>
      </c>
      <c r="G91" s="76" t="str">
        <f>IF(C91&lt;&gt;"",IF(Sheet5!J30="ABS","A",SUM(Sheet5!H30,Sheet5!J30)),"")</f>
        <v/>
      </c>
      <c r="H91" t="str">
        <f>IF(C91&lt;&gt;"",IF(Sheet1!O17=50,1,IF(Sheet1!O17=100,2,IF(Sheet1!O17=150,3,IF(Sheet1!O17=200,4)))),"")</f>
        <v/>
      </c>
      <c r="I91" t="str">
        <f>IF(C91&lt;&gt;"",I2,"")</f>
        <v/>
      </c>
    </row>
    <row r="92" spans="1:9">
      <c r="A92" t="str">
        <f>IF(C92&lt;&gt;"",A2,"")</f>
        <v/>
      </c>
      <c r="B92" t="str">
        <f>IF(C92&lt;&gt;"",B2,"")</f>
        <v/>
      </c>
      <c r="C92" t="str">
        <f>IF(Sheet5!B31&lt;&gt;"",Sheet5!B31,"")</f>
        <v/>
      </c>
      <c r="D92" t="str">
        <f>IF(C92&lt;&gt;"",D2,"")</f>
        <v/>
      </c>
      <c r="E92" s="76" t="str">
        <f>IF(C92&lt;&gt;"",IF(Sheet5!D31="ABS",0,Sheet5!D31),"")</f>
        <v/>
      </c>
      <c r="F92" s="76" t="str">
        <f>IF(C92&lt;&gt;"",IF(Sheet5!F31="ABS","A", Sheet5!F31),"")</f>
        <v/>
      </c>
      <c r="G92" s="76" t="str">
        <f>IF(C92&lt;&gt;"",IF(Sheet5!J31="ABS","A",SUM(Sheet5!H31,Sheet5!J31)),"")</f>
        <v/>
      </c>
      <c r="H92" t="str">
        <f>IF(C92&lt;&gt;"",IF(Sheet1!O17=50,1,IF(Sheet1!O17=100,2,IF(Sheet1!O17=150,3,IF(Sheet1!O17=200,4)))),"")</f>
        <v/>
      </c>
      <c r="I92" t="str">
        <f>IF(C92&lt;&gt;"",I2,"")</f>
        <v/>
      </c>
    </row>
    <row r="93" spans="1:9">
      <c r="A93" t="str">
        <f>IF(C93&lt;&gt;"",A2,"")</f>
        <v/>
      </c>
      <c r="B93" t="str">
        <f>IF(C93&lt;&gt;"",B2,"")</f>
        <v/>
      </c>
      <c r="C93" t="str">
        <f>IF(Sheet5!B32&lt;&gt;"",Sheet5!B32,"")</f>
        <v/>
      </c>
      <c r="D93" t="str">
        <f>IF(C93&lt;&gt;"",D2,"")</f>
        <v/>
      </c>
      <c r="E93" s="76" t="str">
        <f>IF(C93&lt;&gt;"",IF(Sheet5!D32="ABS",0,Sheet5!D32),"")</f>
        <v/>
      </c>
      <c r="F93" s="76" t="str">
        <f>IF(C93&lt;&gt;"",IF(Sheet5!F32="ABS","A", Sheet5!F32),"")</f>
        <v/>
      </c>
      <c r="G93" s="76" t="str">
        <f>IF(C93&lt;&gt;"",IF(Sheet5!J32="ABS","A",SUM(Sheet5!H32,Sheet5!J32)),"")</f>
        <v/>
      </c>
      <c r="H93" t="str">
        <f>IF(C93&lt;&gt;"",IF(Sheet1!O17=50,1,IF(Sheet1!O17=100,2,IF(Sheet1!O17=150,3,IF(Sheet1!O17=200,4)))),"")</f>
        <v/>
      </c>
      <c r="I93" t="str">
        <f>IF(C93&lt;&gt;"",I2,"")</f>
        <v/>
      </c>
    </row>
    <row r="94" spans="1:9">
      <c r="A94" t="str">
        <f>IF(C94&lt;&gt;"",A2,"")</f>
        <v/>
      </c>
      <c r="B94" t="str">
        <f>IF(C94&lt;&gt;"",B2,"")</f>
        <v/>
      </c>
      <c r="C94" t="str">
        <f>IF(Sheet5!B33&lt;&gt;"",Sheet5!B33,"")</f>
        <v/>
      </c>
      <c r="D94" t="str">
        <f>IF(C94&lt;&gt;"",D2,"")</f>
        <v/>
      </c>
      <c r="E94" s="76" t="str">
        <f>IF(C94&lt;&gt;"",IF(Sheet5!D33="ABS",0,Sheet5!D33),"")</f>
        <v/>
      </c>
      <c r="F94" s="76" t="str">
        <f>IF(C94&lt;&gt;"",IF(Sheet5!F33="ABS","A", Sheet5!F33),"")</f>
        <v/>
      </c>
      <c r="G94" s="76" t="str">
        <f>IF(C94&lt;&gt;"",IF(Sheet5!J33="ABS","A",SUM(Sheet5!H33,Sheet5!J33)),"")</f>
        <v/>
      </c>
      <c r="H94" t="str">
        <f>IF(C94&lt;&gt;"",IF(Sheet1!O17=50,1,IF(Sheet1!O17=100,2,IF(Sheet1!O17=150,3,IF(Sheet1!O17=200,4)))),"")</f>
        <v/>
      </c>
      <c r="I94" t="str">
        <f>IF(C94&lt;&gt;"",I2,"")</f>
        <v/>
      </c>
    </row>
    <row r="95" spans="1:9">
      <c r="A95" t="str">
        <f>IF(C95&lt;&gt;"",A2,"")</f>
        <v/>
      </c>
      <c r="B95" t="str">
        <f>IF(C95&lt;&gt;"",B2,"")</f>
        <v/>
      </c>
      <c r="C95" t="str">
        <f>IF(Sheet5!B34&lt;&gt;"",Sheet5!B34,"")</f>
        <v/>
      </c>
      <c r="D95" t="str">
        <f>IF(C95&lt;&gt;"",D2,"")</f>
        <v/>
      </c>
      <c r="E95" s="76" t="str">
        <f>IF(C95&lt;&gt;"",IF(Sheet5!D34="ABS",0,Sheet5!D34),"")</f>
        <v/>
      </c>
      <c r="F95" s="76" t="str">
        <f>IF(C95&lt;&gt;"",IF(Sheet5!F34="ABS","A", Sheet5!F34),"")</f>
        <v/>
      </c>
      <c r="G95" s="76" t="str">
        <f>IF(C95&lt;&gt;"",IF(Sheet5!J34="ABS","A",SUM(Sheet5!H34,Sheet5!J34)),"")</f>
        <v/>
      </c>
      <c r="H95" t="str">
        <f>IF(C95&lt;&gt;"",IF(Sheet1!O17=50,1,IF(Sheet1!O17=100,2,IF(Sheet1!O17=150,3,IF(Sheet1!O17=200,4)))),"")</f>
        <v/>
      </c>
      <c r="I95" t="str">
        <f>IF(C95&lt;&gt;"",I2,"")</f>
        <v/>
      </c>
    </row>
    <row r="96" spans="1:9">
      <c r="A96" t="str">
        <f>IF(C96&lt;&gt;"",A2,"")</f>
        <v/>
      </c>
      <c r="B96" t="str">
        <f>IF(C96&lt;&gt;"",B2,"")</f>
        <v/>
      </c>
      <c r="C96" t="str">
        <f>IF(Sheet5!B35&lt;&gt;"",Sheet5!B35,"")</f>
        <v/>
      </c>
      <c r="D96" t="str">
        <f>IF(C96&lt;&gt;"",D2,"")</f>
        <v/>
      </c>
      <c r="E96" s="76" t="str">
        <f>IF(C96&lt;&gt;"",IF(Sheet5!D35="ABS",0,Sheet5!D35),"")</f>
        <v/>
      </c>
      <c r="F96" s="76" t="str">
        <f>IF(C96&lt;&gt;"",IF(Sheet5!F35="ABS","A", Sheet5!F35),"")</f>
        <v/>
      </c>
      <c r="G96" s="76" t="str">
        <f>IF(C96&lt;&gt;"",IF(Sheet5!J35="ABS","A",SUM(Sheet5!H35,Sheet5!J35)),"")</f>
        <v/>
      </c>
      <c r="H96" t="str">
        <f>IF(C96&lt;&gt;"",IF(Sheet1!O17=50,1,IF(Sheet1!O17=100,2,IF(Sheet1!O17=150,3,IF(Sheet1!O17=200,4)))),"")</f>
        <v/>
      </c>
      <c r="I96" t="str">
        <f>IF(C96&lt;&gt;"",I2,"")</f>
        <v/>
      </c>
    </row>
    <row r="97" spans="1:9">
      <c r="A97" t="str">
        <f>IF(C97&lt;&gt;"",A2,"")</f>
        <v/>
      </c>
      <c r="B97" t="str">
        <f>IF(C97&lt;&gt;"",B2,"")</f>
        <v/>
      </c>
      <c r="C97" t="str">
        <f>IF(Sheet5!B36&lt;&gt;"",Sheet5!B36,"")</f>
        <v/>
      </c>
      <c r="D97" t="str">
        <f>IF(C97&lt;&gt;"",D2,"")</f>
        <v/>
      </c>
      <c r="E97" s="76" t="str">
        <f>IF(C97&lt;&gt;"",IF(Sheet5!D36="ABS",0,Sheet5!D36),"")</f>
        <v/>
      </c>
      <c r="F97" s="76" t="str">
        <f>IF(C97&lt;&gt;"",IF(Sheet5!F36="ABS","A", Sheet5!F36),"")</f>
        <v/>
      </c>
      <c r="G97" s="76" t="str">
        <f>IF(C97&lt;&gt;"",IF(Sheet5!J36="ABS","A",SUM(Sheet5!H36,Sheet5!J36)),"")</f>
        <v/>
      </c>
      <c r="H97" t="str">
        <f>IF(C97&lt;&gt;"",IF(Sheet1!O17=50,1,IF(Sheet1!O17=100,2,IF(Sheet1!O17=150,3,IF(Sheet1!O17=200,4)))),"")</f>
        <v/>
      </c>
      <c r="I97" t="str">
        <f>IF(C97&lt;&gt;"",I2,"")</f>
        <v/>
      </c>
    </row>
    <row r="98" spans="1:9">
      <c r="A98" t="str">
        <f>IF(C98&lt;&gt;"",A2,"")</f>
        <v/>
      </c>
      <c r="B98" t="str">
        <f>IF(C98&lt;&gt;"",B2,"")</f>
        <v/>
      </c>
      <c r="C98" t="str">
        <f>IF(Sheet5!B37&lt;&gt;"",Sheet5!B37,"")</f>
        <v/>
      </c>
      <c r="D98" t="str">
        <f>IF(C98&lt;&gt;"",D2,"")</f>
        <v/>
      </c>
      <c r="E98" s="76" t="str">
        <f>IF(C98&lt;&gt;"",IF(Sheet5!D37="ABS",0,Sheet5!D37),"")</f>
        <v/>
      </c>
      <c r="F98" s="76" t="str">
        <f>IF(C98&lt;&gt;"",IF(Sheet5!F37="ABS","A", Sheet5!F37),"")</f>
        <v/>
      </c>
      <c r="G98" s="76" t="str">
        <f>IF(C98&lt;&gt;"",IF(Sheet5!J37="ABS","A",SUM(Sheet5!H37,Sheet5!J37)),"")</f>
        <v/>
      </c>
      <c r="H98" t="str">
        <f>IF(C98&lt;&gt;"",IF(Sheet1!O17=50,1,IF(Sheet1!O17=100,2,IF(Sheet1!O17=150,3,IF(Sheet1!O17=200,4)))),"")</f>
        <v/>
      </c>
      <c r="I98" t="str">
        <f>IF(C98&lt;&gt;"",I2,"")</f>
        <v/>
      </c>
    </row>
    <row r="99" spans="1:9">
      <c r="A99" t="str">
        <f>IF(C99&lt;&gt;"",A2,"")</f>
        <v/>
      </c>
      <c r="B99" t="str">
        <f>IF(C99&lt;&gt;"",B2,"")</f>
        <v/>
      </c>
      <c r="C99" t="str">
        <f>IF(Sheet5!B38&lt;&gt;"",Sheet5!B38,"")</f>
        <v/>
      </c>
      <c r="D99" t="str">
        <f>IF(C99&lt;&gt;"",D2,"")</f>
        <v/>
      </c>
      <c r="E99" s="76" t="str">
        <f>IF(C99&lt;&gt;"",IF(Sheet5!D38="ABS",0,Sheet5!D38),"")</f>
        <v/>
      </c>
      <c r="F99" s="76" t="str">
        <f>IF(C99&lt;&gt;"",IF(Sheet5!F38="ABS","A", Sheet5!F38),"")</f>
        <v/>
      </c>
      <c r="G99" s="76" t="str">
        <f>IF(C99&lt;&gt;"",IF(Sheet5!J38="ABS","A",SUM(Sheet5!H38,Sheet5!J38)),"")</f>
        <v/>
      </c>
      <c r="H99" t="str">
        <f>IF(C99&lt;&gt;"",IF(Sheet1!O17=50,1,IF(Sheet1!O17=100,2,IF(Sheet1!O17=150,3,IF(Sheet1!O17=200,4)))),"")</f>
        <v/>
      </c>
      <c r="I99" t="str">
        <f>IF(C99&lt;&gt;"",I2,"")</f>
        <v/>
      </c>
    </row>
    <row r="100" spans="1:9">
      <c r="A100" t="str">
        <f>IF(C100&lt;&gt;"",A2,"")</f>
        <v/>
      </c>
      <c r="B100" t="str">
        <f>IF(C100&lt;&gt;"",B2,"")</f>
        <v/>
      </c>
      <c r="C100" t="str">
        <f>IF(Sheet5!B39&lt;&gt;"",Sheet5!B39,"")</f>
        <v/>
      </c>
      <c r="D100" t="str">
        <f>IF(C100&lt;&gt;"",D2,"")</f>
        <v/>
      </c>
      <c r="E100" s="76" t="str">
        <f>IF(C100&lt;&gt;"",IF(Sheet5!D39="ABS",0,Sheet5!D39),"")</f>
        <v/>
      </c>
      <c r="F100" s="76" t="str">
        <f>IF(C100&lt;&gt;"",IF(Sheet5!F39="ABS","A", Sheet5!F39),"")</f>
        <v/>
      </c>
      <c r="G100" s="76" t="str">
        <f>IF(C100&lt;&gt;"",IF(Sheet5!J39="ABS","A",SUM(Sheet5!H39,Sheet5!J39)),"")</f>
        <v/>
      </c>
      <c r="H100" t="str">
        <f>IF(C100&lt;&gt;"",IF(Sheet1!O17=50,1,IF(Sheet1!O17=100,2,IF(Sheet1!O17=150,3,IF(Sheet1!O17=200,4)))),"")</f>
        <v/>
      </c>
      <c r="I100" t="str">
        <f>IF(C100&lt;&gt;"",I2,"")</f>
        <v/>
      </c>
    </row>
    <row r="101" spans="1:9">
      <c r="A101" t="str">
        <f>IF(C101&lt;&gt;"",A2,"")</f>
        <v/>
      </c>
      <c r="B101" t="str">
        <f>IF(C101&lt;&gt;"",B2,"")</f>
        <v/>
      </c>
      <c r="C101" t="str">
        <f>IF(Sheet5!B40&lt;&gt;"",Sheet5!B40,"")</f>
        <v/>
      </c>
      <c r="D101" t="str">
        <f>IF(C101&lt;&gt;"",D2,"")</f>
        <v/>
      </c>
      <c r="E101" s="76" t="str">
        <f>IF(C101&lt;&gt;"",IF(Sheet5!D40="ABS",0,Sheet5!D40),"")</f>
        <v/>
      </c>
      <c r="F101" s="76" t="str">
        <f>IF(C101&lt;&gt;"",IF(Sheet5!F40="ABS","A", Sheet5!F40),"")</f>
        <v/>
      </c>
      <c r="G101" s="76" t="str">
        <f>IF(C101&lt;&gt;"",IF(Sheet5!J40="ABS","A",SUM(Sheet5!H40,Sheet5!J40)),"")</f>
        <v/>
      </c>
      <c r="H101" t="str">
        <f>IF(C101&lt;&gt;"",IF(Sheet1!O17=50,1,IF(Sheet1!O17=100,2,IF(Sheet1!O17=150,3,IF(Sheet1!O17=200,4)))),"")</f>
        <v/>
      </c>
      <c r="I101" t="str">
        <f>IF(C101&lt;&gt;"",I2,"")</f>
        <v/>
      </c>
    </row>
    <row r="102" spans="1:9">
      <c r="A102" s="73" t="str">
        <f>IF(C102&lt;&gt;"",A2,"")</f>
        <v/>
      </c>
      <c r="B102" s="73" t="str">
        <f>IF(C102&lt;&gt;"",B2,"")</f>
        <v/>
      </c>
      <c r="C102" s="73" t="str">
        <f>IF(Sheet6!B21&lt;&gt;"",Sheet6!B21,"")</f>
        <v/>
      </c>
      <c r="D102" s="73" t="str">
        <f>IF(C102&lt;&gt;"",D2,"")</f>
        <v/>
      </c>
      <c r="E102" s="75" t="str">
        <f>IF(C102&lt;&gt;"",IF(Sheet6!D21="ABS",0,Sheet6!D21),"")</f>
        <v/>
      </c>
      <c r="F102" s="77" t="str">
        <f>IF(C102&lt;&gt;"",IF(Sheet6!F21="ABS","A", Sheet6!F21),"")</f>
        <v/>
      </c>
      <c r="G102" s="75" t="str">
        <f>IF(C102&lt;&gt;"",IF(Sheet6!J21="ABS","A",SUM(Sheet6!H21,Sheet6!J21)),"")</f>
        <v/>
      </c>
      <c r="H102" t="str">
        <f>IF(C102&lt;&gt;"",IF(Sheet1!O17=50,1,IF(Sheet1!O17=100,2,IF(Sheet1!O17=150,3,IF(Sheet1!O17=200,4)))),"")</f>
        <v/>
      </c>
      <c r="I102" t="str">
        <f>IF(C102&lt;&gt;"",I2,"")</f>
        <v/>
      </c>
    </row>
    <row r="103" spans="1:9">
      <c r="A103" t="str">
        <f>IF(C103&lt;&gt;"",A2,"")</f>
        <v/>
      </c>
      <c r="B103" t="str">
        <f>IF(C103&lt;&gt;"",B2,"")</f>
        <v/>
      </c>
      <c r="C103" t="str">
        <f>IF(Sheet6!B22&lt;&gt;"",Sheet6!B22,"")</f>
        <v/>
      </c>
      <c r="D103" t="str">
        <f>IF(C103&lt;&gt;"",D2,"")</f>
        <v/>
      </c>
      <c r="E103" s="76" t="str">
        <f>IF(C103&lt;&gt;"",IF(Sheet6!D22="ABS",0,Sheet6!D22),"")</f>
        <v/>
      </c>
      <c r="F103" s="76" t="str">
        <f>IF(C103&lt;&gt;"",IF(Sheet6!F22="ABS","A", Sheet6!F22),"")</f>
        <v/>
      </c>
      <c r="G103" s="76" t="str">
        <f>IF(C103&lt;&gt;"",IF(Sheet6!J22="ABS","A",SUM(Sheet6!H22,Sheet6!J22)),"")</f>
        <v/>
      </c>
      <c r="H103" t="str">
        <f>IF(C103&lt;&gt;"",IF(Sheet1!O17=50,1,IF(Sheet1!O17=100,2,IF(Sheet1!O17=150,3,IF(Sheet1!O17=200,4)))),"")</f>
        <v/>
      </c>
      <c r="I103" t="str">
        <f>IF(C103&lt;&gt;"",I2,"")</f>
        <v/>
      </c>
    </row>
    <row r="104" spans="1:9">
      <c r="A104" t="str">
        <f>IF(C104&lt;&gt;"",A2,"")</f>
        <v/>
      </c>
      <c r="B104" t="str">
        <f>IF(C104&lt;&gt;"",B2,"")</f>
        <v/>
      </c>
      <c r="C104" t="str">
        <f>IF(Sheet6!B23&lt;&gt;"",Sheet6!B23,"")</f>
        <v/>
      </c>
      <c r="D104" t="str">
        <f>IF(C104&lt;&gt;"",D2,"")</f>
        <v/>
      </c>
      <c r="E104" s="76" t="str">
        <f>IF(C104&lt;&gt;"",IF(Sheet6!D23="ABS",0,Sheet6!D23),"")</f>
        <v/>
      </c>
      <c r="F104" s="76" t="str">
        <f>IF(C104&lt;&gt;"",IF(Sheet6!F23="ABS","A", Sheet6!F23),"")</f>
        <v/>
      </c>
      <c r="G104" s="76" t="str">
        <f>IF(C104&lt;&gt;"",IF(Sheet6!J23="ABS","A",SUM(Sheet6!H23,Sheet6!J23)),"")</f>
        <v/>
      </c>
      <c r="H104" t="str">
        <f>IF(C104&lt;&gt;"",IF(Sheet1!O17=50,1,IF(Sheet1!O17=100,2,IF(Sheet1!O17=150,3,IF(Sheet1!O17=200,4)))),"")</f>
        <v/>
      </c>
      <c r="I104" t="str">
        <f>IF(C104&lt;&gt;"",I2,"")</f>
        <v/>
      </c>
    </row>
    <row r="105" spans="1:9">
      <c r="A105" t="str">
        <f>IF(C105&lt;&gt;"",A2,"")</f>
        <v/>
      </c>
      <c r="B105" t="str">
        <f>IF(C105&lt;&gt;"",B2,"")</f>
        <v/>
      </c>
      <c r="C105" t="str">
        <f>IF(Sheet6!B24&lt;&gt;"",Sheet6!B24,"")</f>
        <v/>
      </c>
      <c r="D105" t="str">
        <f>IF(C105&lt;&gt;"",D2,"")</f>
        <v/>
      </c>
      <c r="E105" s="76" t="str">
        <f>IF(C105&lt;&gt;"",IF(Sheet6!D24="ABS",0,Sheet6!D24),"")</f>
        <v/>
      </c>
      <c r="F105" s="76" t="str">
        <f>IF(C105&lt;&gt;"",IF(Sheet6!F24="ABS","A", Sheet6!F24),"")</f>
        <v/>
      </c>
      <c r="G105" s="76" t="str">
        <f>IF(C105&lt;&gt;"",IF(Sheet6!J24="ABS","A",SUM(Sheet6!H24,Sheet6!J24)),"")</f>
        <v/>
      </c>
      <c r="H105" t="str">
        <f>IF(C105&lt;&gt;"",IF(Sheet1!O17=50,1,IF(Sheet1!O17=100,2,IF(Sheet1!O17=150,3,IF(Sheet1!O17=200,4)))),"")</f>
        <v/>
      </c>
      <c r="I105" t="str">
        <f>IF(C105&lt;&gt;"",I2,"")</f>
        <v/>
      </c>
    </row>
    <row r="106" spans="1:9">
      <c r="A106" t="str">
        <f>IF(C106&lt;&gt;"",A2,"")</f>
        <v/>
      </c>
      <c r="B106" t="str">
        <f>IF(C106&lt;&gt;"",B2,"")</f>
        <v/>
      </c>
      <c r="C106" t="str">
        <f>IF(Sheet6!B25&lt;&gt;"",Sheet6!B25,"")</f>
        <v/>
      </c>
      <c r="D106" t="str">
        <f>IF(C106&lt;&gt;"",D2,"")</f>
        <v/>
      </c>
      <c r="E106" s="76" t="str">
        <f>IF(C106&lt;&gt;"",IF(Sheet6!D25="ABS",0,Sheet6!D25),"")</f>
        <v/>
      </c>
      <c r="F106" s="76" t="str">
        <f>IF(C106&lt;&gt;"",IF(Sheet6!F25="ABS","A", Sheet6!F25),"")</f>
        <v/>
      </c>
      <c r="G106" s="76" t="str">
        <f>IF(C106&lt;&gt;"",IF(Sheet6!J25="ABS","A",SUM(Sheet6!H25,Sheet6!J25)),"")</f>
        <v/>
      </c>
      <c r="H106" t="str">
        <f>IF(C106&lt;&gt;"",IF(Sheet1!O17=50,1,IF(Sheet1!O17=100,2,IF(Sheet1!O17=150,3,IF(Sheet1!O17=200,4)))),"")</f>
        <v/>
      </c>
      <c r="I106" t="str">
        <f>IF(C106&lt;&gt;"",I2,"")</f>
        <v/>
      </c>
    </row>
    <row r="107" spans="1:9">
      <c r="A107" t="str">
        <f>IF(C107&lt;&gt;"",A2,"")</f>
        <v/>
      </c>
      <c r="B107" t="str">
        <f>IF(C107&lt;&gt;"",B2,"")</f>
        <v/>
      </c>
      <c r="C107" t="str">
        <f>IF(Sheet6!B26&lt;&gt;"",Sheet6!B26,"")</f>
        <v/>
      </c>
      <c r="D107" t="str">
        <f>IF(C107&lt;&gt;"",D2,"")</f>
        <v/>
      </c>
      <c r="E107" s="76" t="str">
        <f>IF(C107&lt;&gt;"",IF(Sheet6!D26="ABS",0,Sheet6!D26),"")</f>
        <v/>
      </c>
      <c r="F107" s="76" t="str">
        <f>IF(C107&lt;&gt;"",IF(Sheet6!F26="ABS","A", Sheet6!F26),"")</f>
        <v/>
      </c>
      <c r="G107" s="76" t="str">
        <f>IF(C107&lt;&gt;"",IF(Sheet6!J26="ABS","A",SUM(Sheet6!H26,Sheet6!J26)),"")</f>
        <v/>
      </c>
      <c r="H107" t="str">
        <f>IF(C107&lt;&gt;"",IF(Sheet1!O17=50,1,IF(Sheet1!O17=100,2,IF(Sheet1!O17=150,3,IF(Sheet1!O17=200,4)))),"")</f>
        <v/>
      </c>
      <c r="I107" t="str">
        <f>IF(C107&lt;&gt;"",I2,"")</f>
        <v/>
      </c>
    </row>
    <row r="108" spans="1:9">
      <c r="A108" t="str">
        <f>IF(C108&lt;&gt;"",A2,"")</f>
        <v/>
      </c>
      <c r="B108" t="str">
        <f>IF(C108&lt;&gt;"",B2,"")</f>
        <v/>
      </c>
      <c r="C108" t="str">
        <f>IF(Sheet6!B27&lt;&gt;"",Sheet6!B27,"")</f>
        <v/>
      </c>
      <c r="D108" t="str">
        <f>IF(C108&lt;&gt;"",D2,"")</f>
        <v/>
      </c>
      <c r="E108" s="76" t="str">
        <f>IF(C108&lt;&gt;"",IF(Sheet6!D27="ABS",0,Sheet6!D27),"")</f>
        <v/>
      </c>
      <c r="F108" s="76" t="str">
        <f>IF(C108&lt;&gt;"",IF(Sheet6!F27="ABS","A", Sheet6!F27),"")</f>
        <v/>
      </c>
      <c r="G108" s="76" t="str">
        <f>IF(C108&lt;&gt;"",IF(Sheet6!J27="ABS","A",SUM(Sheet6!H27,Sheet6!J27)),"")</f>
        <v/>
      </c>
      <c r="H108" t="str">
        <f>IF(C108&lt;&gt;"",IF(Sheet1!O17=50,1,IF(Sheet1!O17=100,2,IF(Sheet1!O17=150,3,IF(Sheet1!O17=200,4)))),"")</f>
        <v/>
      </c>
      <c r="I108" t="str">
        <f>IF(C108&lt;&gt;"",I2,"")</f>
        <v/>
      </c>
    </row>
    <row r="109" spans="1:9">
      <c r="A109" t="str">
        <f>IF(C109&lt;&gt;"",A2,"")</f>
        <v/>
      </c>
      <c r="B109" t="str">
        <f>IF(C109&lt;&gt;"",B2,"")</f>
        <v/>
      </c>
      <c r="C109" t="str">
        <f>IF(Sheet6!B28&lt;&gt;"",Sheet6!B28,"")</f>
        <v/>
      </c>
      <c r="D109" t="str">
        <f>IF(C109&lt;&gt;"",D2,"")</f>
        <v/>
      </c>
      <c r="E109" s="76" t="str">
        <f>IF(C109&lt;&gt;"",IF(Sheet6!D28="ABS",0,Sheet6!D28),"")</f>
        <v/>
      </c>
      <c r="F109" s="76" t="str">
        <f>IF(C109&lt;&gt;"",IF(Sheet6!F28="ABS","A", Sheet6!F28),"")</f>
        <v/>
      </c>
      <c r="G109" s="76" t="str">
        <f>IF(C109&lt;&gt;"",IF(Sheet6!J28="ABS","A",SUM(Sheet6!H28,Sheet6!J28)),"")</f>
        <v/>
      </c>
      <c r="H109" t="str">
        <f>IF(C109&lt;&gt;"",IF(Sheet1!O17=50,1,IF(Sheet1!O17=100,2,IF(Sheet1!O17=150,3,IF(Sheet1!O17=200,4)))),"")</f>
        <v/>
      </c>
      <c r="I109" t="str">
        <f>IF(C109&lt;&gt;"",I2,"")</f>
        <v/>
      </c>
    </row>
    <row r="110" spans="1:9">
      <c r="A110" t="str">
        <f>IF(C110&lt;&gt;"",A2,"")</f>
        <v/>
      </c>
      <c r="B110" t="str">
        <f>IF(C110&lt;&gt;"",B2,"")</f>
        <v/>
      </c>
      <c r="C110" t="str">
        <f>IF(Sheet6!B29&lt;&gt;"",Sheet6!B29,"")</f>
        <v/>
      </c>
      <c r="D110" t="str">
        <f>IF(C110&lt;&gt;"",D2,"")</f>
        <v/>
      </c>
      <c r="E110" s="76" t="str">
        <f>IF(C110&lt;&gt;"",IF(Sheet6!D29="ABS",0,Sheet6!D29),"")</f>
        <v/>
      </c>
      <c r="F110" s="76" t="str">
        <f>IF(C110&lt;&gt;"",IF(Sheet6!F29="ABS","A", Sheet6!F29),"")</f>
        <v/>
      </c>
      <c r="G110" s="76" t="str">
        <f>IF(C110&lt;&gt;"",IF(Sheet6!J29="ABS","A",SUM(Sheet6!H29,Sheet6!J29)),"")</f>
        <v/>
      </c>
      <c r="H110" t="str">
        <f>IF(C110&lt;&gt;"",IF(Sheet1!O17=50,1,IF(Sheet1!O17=100,2,IF(Sheet1!O17=150,3,IF(Sheet1!O17=200,4)))),"")</f>
        <v/>
      </c>
      <c r="I110" t="str">
        <f>IF(C110&lt;&gt;"",I2,"")</f>
        <v/>
      </c>
    </row>
    <row r="111" spans="1:9">
      <c r="A111" t="str">
        <f>IF(C111&lt;&gt;"",A2,"")</f>
        <v/>
      </c>
      <c r="B111" t="str">
        <f>IF(C111&lt;&gt;"",B2,"")</f>
        <v/>
      </c>
      <c r="C111" t="str">
        <f>IF(Sheet6!B30&lt;&gt;"",Sheet6!B30,"")</f>
        <v/>
      </c>
      <c r="D111" t="str">
        <f>IF(C111&lt;&gt;"",D2,"")</f>
        <v/>
      </c>
      <c r="E111" s="76" t="str">
        <f>IF(C111&lt;&gt;"",IF(Sheet6!D30="ABS",0,Sheet6!D30),"")</f>
        <v/>
      </c>
      <c r="F111" s="76" t="str">
        <f>IF(C111&lt;&gt;"",IF(Sheet6!F30="ABS","A", Sheet6!F30),"")</f>
        <v/>
      </c>
      <c r="G111" s="76" t="str">
        <f>IF(C111&lt;&gt;"",IF(Sheet6!J30="ABS","A",SUM(Sheet6!H30,Sheet6!J30)),"")</f>
        <v/>
      </c>
      <c r="H111" t="str">
        <f>IF(C111&lt;&gt;"",IF(Sheet1!O17=50,1,IF(Sheet1!O17=100,2,IF(Sheet1!O17=150,3,IF(Sheet1!O17=200,4)))),"")</f>
        <v/>
      </c>
      <c r="I111" t="str">
        <f>IF(C111&lt;&gt;"",I2,"")</f>
        <v/>
      </c>
    </row>
    <row r="112" spans="1:9">
      <c r="A112" t="str">
        <f>IF(C112&lt;&gt;"",A2,"")</f>
        <v/>
      </c>
      <c r="B112" t="str">
        <f>IF(C112&lt;&gt;"",B2,"")</f>
        <v/>
      </c>
      <c r="C112" t="str">
        <f>IF(Sheet6!B31&lt;&gt;"",Sheet6!B31,"")</f>
        <v/>
      </c>
      <c r="D112" t="str">
        <f>IF(C112&lt;&gt;"",D2,"")</f>
        <v/>
      </c>
      <c r="E112" s="76" t="str">
        <f>IF(C112&lt;&gt;"",IF(Sheet6!D31="ABS",0,Sheet6!D31),"")</f>
        <v/>
      </c>
      <c r="F112" s="76" t="str">
        <f>IF(C112&lt;&gt;"",IF(Sheet6!F31="ABS","A", Sheet6!F31),"")</f>
        <v/>
      </c>
      <c r="G112" s="76" t="str">
        <f>IF(C112&lt;&gt;"",IF(Sheet6!J31="ABS","A",SUM(Sheet6!H31,Sheet6!J31)),"")</f>
        <v/>
      </c>
      <c r="H112" t="str">
        <f>IF(C112&lt;&gt;"",IF(Sheet1!O17=50,1,IF(Sheet1!O17=100,2,IF(Sheet1!O17=150,3,IF(Sheet1!O17=200,4)))),"")</f>
        <v/>
      </c>
      <c r="I112" t="str">
        <f>IF(C112&lt;&gt;"",I2,"")</f>
        <v/>
      </c>
    </row>
    <row r="113" spans="1:9">
      <c r="A113" t="str">
        <f>IF(C113&lt;&gt;"",A2,"")</f>
        <v/>
      </c>
      <c r="B113" t="str">
        <f>IF(C113&lt;&gt;"",B2,"")</f>
        <v/>
      </c>
      <c r="C113" t="str">
        <f>IF(Sheet6!B32&lt;&gt;"",Sheet6!B32,"")</f>
        <v/>
      </c>
      <c r="D113" t="str">
        <f>IF(C113&lt;&gt;"",D2,"")</f>
        <v/>
      </c>
      <c r="E113" s="76" t="str">
        <f>IF(C113&lt;&gt;"",IF(Sheet6!D32="ABS",0,Sheet6!D32),"")</f>
        <v/>
      </c>
      <c r="F113" s="76" t="str">
        <f>IF(C113&lt;&gt;"",IF(Sheet6!F32="ABS","A", Sheet6!F32),"")</f>
        <v/>
      </c>
      <c r="G113" s="76" t="str">
        <f>IF(C113&lt;&gt;"",IF(Sheet6!J32="ABS","A",SUM(Sheet6!H32,Sheet6!J32)),"")</f>
        <v/>
      </c>
      <c r="H113" t="str">
        <f>IF(C113&lt;&gt;"",IF(Sheet1!O17=50,1,IF(Sheet1!O17=100,2,IF(Sheet1!O17=150,3,IF(Sheet1!O17=200,4)))),"")</f>
        <v/>
      </c>
      <c r="I113" t="str">
        <f>IF(C113&lt;&gt;"",I2,"")</f>
        <v/>
      </c>
    </row>
    <row r="114" spans="1:9">
      <c r="A114" t="str">
        <f>IF(C114&lt;&gt;"",A2,"")</f>
        <v/>
      </c>
      <c r="B114" t="str">
        <f>IF(C114&lt;&gt;"",B2,"")</f>
        <v/>
      </c>
      <c r="C114" t="str">
        <f>IF(Sheet6!B33&lt;&gt;"",Sheet6!B33,"")</f>
        <v/>
      </c>
      <c r="D114" t="str">
        <f>IF(C114&lt;&gt;"",D2,"")</f>
        <v/>
      </c>
      <c r="E114" s="76" t="str">
        <f>IF(C114&lt;&gt;"",IF(Sheet6!D33="ABS",0,Sheet6!D33),"")</f>
        <v/>
      </c>
      <c r="F114" s="76" t="str">
        <f>IF(C114&lt;&gt;"",IF(Sheet6!F33="ABS","A", Sheet6!F33),"")</f>
        <v/>
      </c>
      <c r="G114" s="76" t="str">
        <f>IF(C114&lt;&gt;"",IF(Sheet6!J33="ABS","A",SUM(Sheet6!H33,Sheet6!J33)),"")</f>
        <v/>
      </c>
      <c r="H114" t="str">
        <f>IF(C114&lt;&gt;"",IF(Sheet1!O17=50,1,IF(Sheet1!O17=100,2,IF(Sheet1!O17=150,3,IF(Sheet1!O17=200,4)))),"")</f>
        <v/>
      </c>
      <c r="I114" t="str">
        <f>IF(C114&lt;&gt;"",I2,"")</f>
        <v/>
      </c>
    </row>
    <row r="115" spans="1:9">
      <c r="A115" t="str">
        <f>IF(C115&lt;&gt;"",A2,"")</f>
        <v/>
      </c>
      <c r="B115" t="str">
        <f>IF(C115&lt;&gt;"",B2,"")</f>
        <v/>
      </c>
      <c r="C115" t="str">
        <f>IF(Sheet6!B34&lt;&gt;"",Sheet6!B34,"")</f>
        <v/>
      </c>
      <c r="D115" t="str">
        <f>IF(C115&lt;&gt;"",D2,"")</f>
        <v/>
      </c>
      <c r="E115" s="76" t="str">
        <f>IF(C115&lt;&gt;"",IF(Sheet6!D34="ABS",0,Sheet6!D34),"")</f>
        <v/>
      </c>
      <c r="F115" s="76" t="str">
        <f>IF(C115&lt;&gt;"",IF(Sheet6!F34="ABS","A", Sheet6!F34),"")</f>
        <v/>
      </c>
      <c r="G115" s="76" t="str">
        <f>IF(C115&lt;&gt;"",IF(Sheet6!J34="ABS","A",SUM(Sheet6!H34,Sheet6!J34)),"")</f>
        <v/>
      </c>
      <c r="H115" t="str">
        <f>IF(C115&lt;&gt;"",IF(Sheet1!O17=50,1,IF(Sheet1!O17=100,2,IF(Sheet1!O17=150,3,IF(Sheet1!O17=200,4)))),"")</f>
        <v/>
      </c>
      <c r="I115" t="str">
        <f>IF(C115&lt;&gt;"",I2,"")</f>
        <v/>
      </c>
    </row>
    <row r="116" spans="1:9">
      <c r="A116" t="str">
        <f>IF(C116&lt;&gt;"",A2,"")</f>
        <v/>
      </c>
      <c r="B116" t="str">
        <f>IF(C116&lt;&gt;"",B2,"")</f>
        <v/>
      </c>
      <c r="C116" t="str">
        <f>IF(Sheet6!B35&lt;&gt;"",Sheet6!B35,"")</f>
        <v/>
      </c>
      <c r="D116" t="str">
        <f>IF(C116&lt;&gt;"",D2,"")</f>
        <v/>
      </c>
      <c r="E116" s="76" t="str">
        <f>IF(C116&lt;&gt;"",IF(Sheet6!D35="ABS",0,Sheet6!D35),"")</f>
        <v/>
      </c>
      <c r="F116" s="76" t="str">
        <f>IF(C116&lt;&gt;"",IF(Sheet6!F35="ABS","A", Sheet6!F35),"")</f>
        <v/>
      </c>
      <c r="G116" s="76" t="str">
        <f>IF(C116&lt;&gt;"",IF(Sheet6!J35="ABS","A",SUM(Sheet6!H35,Sheet6!J35)),"")</f>
        <v/>
      </c>
      <c r="H116" t="str">
        <f>IF(C116&lt;&gt;"",IF(Sheet1!O17=50,1,IF(Sheet1!O17=100,2,IF(Sheet1!O17=150,3,IF(Sheet1!O17=200,4)))),"")</f>
        <v/>
      </c>
      <c r="I116" t="str">
        <f>IF(C116&lt;&gt;"",I2,"")</f>
        <v/>
      </c>
    </row>
    <row r="117" spans="1:9">
      <c r="A117" t="str">
        <f>IF(C117&lt;&gt;"",A2,"")</f>
        <v/>
      </c>
      <c r="B117" t="str">
        <f>IF(C117&lt;&gt;"",B2,"")</f>
        <v/>
      </c>
      <c r="C117" t="str">
        <f>IF(Sheet6!B36&lt;&gt;"",Sheet6!B36,"")</f>
        <v/>
      </c>
      <c r="D117" t="str">
        <f>IF(C117&lt;&gt;"",D2,"")</f>
        <v/>
      </c>
      <c r="E117" s="76" t="str">
        <f>IF(C117&lt;&gt;"",IF(Sheet6!D36="ABS",0,Sheet6!D36),"")</f>
        <v/>
      </c>
      <c r="F117" s="76" t="str">
        <f>IF(C117&lt;&gt;"",IF(Sheet6!F36="ABS","A", Sheet6!F36),"")</f>
        <v/>
      </c>
      <c r="G117" s="76" t="str">
        <f>IF(C117&lt;&gt;"",IF(Sheet6!J36="ABS","A",SUM(Sheet6!H36,Sheet6!J36)),"")</f>
        <v/>
      </c>
      <c r="H117" t="str">
        <f>IF(C117&lt;&gt;"",IF(Sheet1!O17=50,1,IF(Sheet1!O17=100,2,IF(Sheet1!O17=150,3,IF(Sheet1!O17=200,4)))),"")</f>
        <v/>
      </c>
      <c r="I117" t="str">
        <f>IF(C117&lt;&gt;"",I2,"")</f>
        <v/>
      </c>
    </row>
    <row r="118" spans="1:9">
      <c r="A118" t="str">
        <f>IF(C118&lt;&gt;"",A2,"")</f>
        <v/>
      </c>
      <c r="B118" t="str">
        <f>IF(C118&lt;&gt;"",B2,"")</f>
        <v/>
      </c>
      <c r="C118" t="str">
        <f>IF(Sheet6!B37&lt;&gt;"",Sheet6!B37,"")</f>
        <v/>
      </c>
      <c r="D118" t="str">
        <f>IF(C118&lt;&gt;"",D2,"")</f>
        <v/>
      </c>
      <c r="E118" s="76" t="str">
        <f>IF(C118&lt;&gt;"",IF(Sheet6!D37="ABS",0,Sheet6!D37),"")</f>
        <v/>
      </c>
      <c r="F118" s="76" t="str">
        <f>IF(C118&lt;&gt;"",IF(Sheet6!F37="ABS","A", Sheet6!F37),"")</f>
        <v/>
      </c>
      <c r="G118" s="76" t="str">
        <f>IF(C118&lt;&gt;"",IF(Sheet6!J37="ABS","A",SUM(Sheet6!H37,Sheet6!J37)),"")</f>
        <v/>
      </c>
      <c r="H118" t="str">
        <f>IF(C118&lt;&gt;"",IF(Sheet1!O17=50,1,IF(Sheet1!O17=100,2,IF(Sheet1!O17=150,3,IF(Sheet1!O17=200,4)))),"")</f>
        <v/>
      </c>
      <c r="I118" t="str">
        <f>IF(C118&lt;&gt;"",I2,"")</f>
        <v/>
      </c>
    </row>
    <row r="119" spans="1:9">
      <c r="A119" t="str">
        <f>IF(C119&lt;&gt;"",A2,"")</f>
        <v/>
      </c>
      <c r="B119" t="str">
        <f>IF(C119&lt;&gt;"",B2,"")</f>
        <v/>
      </c>
      <c r="C119" t="str">
        <f>IF(Sheet6!B38&lt;&gt;"",Sheet6!B38,"")</f>
        <v/>
      </c>
      <c r="D119" t="str">
        <f>IF(C119&lt;&gt;"",D2,"")</f>
        <v/>
      </c>
      <c r="E119" s="76" t="str">
        <f>IF(C119&lt;&gt;"",IF(Sheet6!D38="ABS",0,Sheet6!D38),"")</f>
        <v/>
      </c>
      <c r="F119" s="76" t="str">
        <f>IF(C119&lt;&gt;"",IF(Sheet6!F38="ABS","A", Sheet6!F38),"")</f>
        <v/>
      </c>
      <c r="G119" s="76" t="str">
        <f>IF(C119&lt;&gt;"",IF(Sheet6!J38="ABS","A",SUM(Sheet6!H38,Sheet6!J38)),"")</f>
        <v/>
      </c>
      <c r="H119" t="str">
        <f>IF(C119&lt;&gt;"",IF(Sheet1!O17=50,1,IF(Sheet1!O17=100,2,IF(Sheet1!O17=150,3,IF(Sheet1!O17=200,4)))),"")</f>
        <v/>
      </c>
      <c r="I119" t="str">
        <f>IF(C119&lt;&gt;"",I2,"")</f>
        <v/>
      </c>
    </row>
    <row r="120" spans="1:9">
      <c r="A120" t="str">
        <f>IF(C120&lt;&gt;"",A2,"")</f>
        <v/>
      </c>
      <c r="B120" t="str">
        <f>IF(C120&lt;&gt;"",B2,"")</f>
        <v/>
      </c>
      <c r="C120" t="str">
        <f>IF(Sheet6!B39&lt;&gt;"",Sheet6!B39,"")</f>
        <v/>
      </c>
      <c r="D120" t="str">
        <f>IF(C120&lt;&gt;"",D2,"")</f>
        <v/>
      </c>
      <c r="E120" s="76" t="str">
        <f>IF(C120&lt;&gt;"",IF(Sheet6!D39="ABS",0,Sheet6!D39),"")</f>
        <v/>
      </c>
      <c r="F120" s="76" t="str">
        <f>IF(C120&lt;&gt;"",IF(Sheet6!F39="ABS","A", Sheet6!F39),"")</f>
        <v/>
      </c>
      <c r="G120" s="76" t="str">
        <f>IF(C120&lt;&gt;"",IF(Sheet6!J39="ABS","A",SUM(Sheet6!H39,Sheet6!J39)),"")</f>
        <v/>
      </c>
      <c r="H120" t="str">
        <f>IF(C120&lt;&gt;"",IF(Sheet1!O17=50,1,IF(Sheet1!O17=100,2,IF(Sheet1!O17=150,3))),"")</f>
        <v/>
      </c>
      <c r="I120" t="str">
        <f>IF(C120&lt;&gt;"",I2,"")</f>
        <v/>
      </c>
    </row>
    <row r="121" spans="1:9">
      <c r="A121" t="str">
        <f>IF(C121&lt;&gt;"",A2,"")</f>
        <v/>
      </c>
      <c r="B121" t="str">
        <f>IF(C121&lt;&gt;"",B2,"")</f>
        <v/>
      </c>
      <c r="C121" t="str">
        <f>IF(Sheet6!B40&lt;&gt;"",Sheet6!B40,"")</f>
        <v/>
      </c>
      <c r="D121" t="str">
        <f>IF(C121&lt;&gt;"",D2,"")</f>
        <v/>
      </c>
      <c r="E121" s="76" t="str">
        <f>IF(C121&lt;&gt;"",IF(Sheet6!D40="ABS",0,Sheet6!D40),"")</f>
        <v/>
      </c>
      <c r="F121" s="76" t="str">
        <f>IF(C121&lt;&gt;"",IF(Sheet6!F40="ABS","A", Sheet6!F40),"")</f>
        <v/>
      </c>
      <c r="G121" s="76" t="str">
        <f>IF(C121&lt;&gt;"",IF(Sheet6!J40="ABS","A",SUM(Sheet6!H40,Sheet6!J40)),"")</f>
        <v/>
      </c>
      <c r="H121" t="str">
        <f>IF(C121&lt;&gt;"",IF(Sheet1!O17=50,1,IF(Sheet1!O17=100,2,IF(Sheet1!O17=150,3,IF(Sheet1!O17=200,4)))),"")</f>
        <v/>
      </c>
      <c r="I121" t="str">
        <f>IF(C121&lt;&gt;"",I2,"")</f>
        <v/>
      </c>
    </row>
    <row r="122" spans="1:9">
      <c r="A122" s="73" t="str">
        <f>IF(C122&lt;&gt;"",A2,"")</f>
        <v/>
      </c>
      <c r="B122" s="73" t="str">
        <f>IF(C122&lt;&gt;"",B2,"")</f>
        <v/>
      </c>
      <c r="C122" s="73" t="str">
        <f>IF(Sheet7!B21&lt;&gt;"",Sheet7!B21,"")</f>
        <v/>
      </c>
      <c r="D122" s="73" t="str">
        <f>IF(C122&lt;&gt;"",D2,"")</f>
        <v/>
      </c>
      <c r="E122" s="75" t="str">
        <f>IF(C122&lt;&gt;"",IF(Sheet7!D21="ABS",0,Sheet7!D21),"")</f>
        <v/>
      </c>
      <c r="F122" s="76" t="str">
        <f>IF(C122&lt;&gt;"",IF(Sheet7!F21="ABS","A", Sheet7!F21),"")</f>
        <v/>
      </c>
      <c r="G122" s="75" t="str">
        <f>IF(C122&lt;&gt;"",IF(Sheet7!J21="ABS","A",SUM(Sheet7!H21,Sheet7!J21)),"")</f>
        <v/>
      </c>
      <c r="H122" t="str">
        <f>IF(C122&lt;&gt;"",IF(Sheet1!O17=50,1,IF(Sheet1!O17=100,2,IF(Sheet1!O17=150,3,IF(Sheet1!O17=200,4)))),"")</f>
        <v/>
      </c>
      <c r="I122" t="str">
        <f>IF(C122&lt;&gt;"",I2,"")</f>
        <v/>
      </c>
    </row>
    <row r="123" spans="1:9">
      <c r="A123" t="str">
        <f>IF(C123&lt;&gt;"",A2,"")</f>
        <v/>
      </c>
      <c r="B123" t="str">
        <f>IF(C123&lt;&gt;"",B2,"")</f>
        <v/>
      </c>
      <c r="C123" t="str">
        <f>IF(Sheet7!B22&lt;&gt;"",Sheet7!B22,"")</f>
        <v/>
      </c>
      <c r="D123" t="str">
        <f>IF(C123&lt;&gt;"",D2,"")</f>
        <v/>
      </c>
      <c r="E123" s="76" t="str">
        <f>IF(C123&lt;&gt;"",IF(Sheet7!D22="ABS",0,Sheet7!D22),"")</f>
        <v/>
      </c>
      <c r="F123" s="76" t="str">
        <f>IF(C123&lt;&gt;"",IF(Sheet7!F22="ABS","A", Sheet7!F22),"")</f>
        <v/>
      </c>
      <c r="G123" s="76" t="str">
        <f>IF(C123&lt;&gt;"",IF(Sheet7!J22="ABS","A",SUM(Sheet7!H22,Sheet7!J22)),"")</f>
        <v/>
      </c>
      <c r="H123" t="str">
        <f>IF(C123&lt;&gt;"",IF(Sheet1!O17=50,1,IF(Sheet1!O17=100,2,IF(Sheet1!O17=150,3,IF(Sheet1!O17=200,4)))),"")</f>
        <v/>
      </c>
      <c r="I123" t="str">
        <f>IF(C123&lt;&gt;"",I2,"")</f>
        <v/>
      </c>
    </row>
    <row r="124" spans="1:9">
      <c r="A124" t="str">
        <f>IF(C124&lt;&gt;"",A2,"")</f>
        <v/>
      </c>
      <c r="B124" t="str">
        <f>IF(C124&lt;&gt;"",B2,"")</f>
        <v/>
      </c>
      <c r="C124" t="str">
        <f>IF(Sheet7!B23&lt;&gt;"",Sheet7!B23,"")</f>
        <v/>
      </c>
      <c r="D124" t="str">
        <f>IF(C124&lt;&gt;"",D2,"")</f>
        <v/>
      </c>
      <c r="E124" s="76" t="str">
        <f>IF(C124&lt;&gt;"",IF(Sheet7!D23="ABS",0,Sheet7!D23),"")</f>
        <v/>
      </c>
      <c r="F124" s="76" t="str">
        <f>IF(C124&lt;&gt;"",IF(Sheet7!F23="ABS","A", Sheet7!F23),"")</f>
        <v/>
      </c>
      <c r="G124" s="76" t="str">
        <f>IF(C124&lt;&gt;"",IF(Sheet7!J23="ABS","A",SUM(Sheet7!H23,Sheet7!J23)),"")</f>
        <v/>
      </c>
      <c r="H124" t="str">
        <f>IF(C124&lt;&gt;"",IF(Sheet1!O17=50,1,IF(Sheet1!O17=100,2,IF(Sheet1!O17=150,3,IF(Sheet1!O17=200,4)))),"")</f>
        <v/>
      </c>
      <c r="I124" t="str">
        <f>IF(C124&lt;&gt;"",I2,"")</f>
        <v/>
      </c>
    </row>
    <row r="125" spans="1:9">
      <c r="A125" t="str">
        <f>IF(C125&lt;&gt;"",A2,"")</f>
        <v/>
      </c>
      <c r="B125" t="str">
        <f>IF(C125&lt;&gt;"",B2,"")</f>
        <v/>
      </c>
      <c r="C125" t="str">
        <f>IF(Sheet7!B24&lt;&gt;"",Sheet7!B24,"")</f>
        <v/>
      </c>
      <c r="D125" t="str">
        <f>IF(C125&lt;&gt;"",D2,"")</f>
        <v/>
      </c>
      <c r="E125" s="76" t="str">
        <f>IF(C125&lt;&gt;"",IF(Sheet7!D24="ABS",0,Sheet7!D24),"")</f>
        <v/>
      </c>
      <c r="F125" s="76" t="str">
        <f>IF(C125&lt;&gt;"",IF(Sheet7!F24="ABS","A", Sheet7!F24),"")</f>
        <v/>
      </c>
      <c r="G125" s="76" t="str">
        <f>IF(C125&lt;&gt;"",IF(Sheet7!J24="ABS","A",SUM(Sheet7!H24,Sheet7!J24)),"")</f>
        <v/>
      </c>
      <c r="H125" t="str">
        <f>IF(C125&lt;&gt;"",IF(Sheet1!O17=50,1,IF(Sheet1!O17=100,2,IF(Sheet1!O17=150,3,IF(Sheet1!O17=200,4)))),"")</f>
        <v/>
      </c>
      <c r="I125" t="str">
        <f>IF(C125&lt;&gt;"",I2,"")</f>
        <v/>
      </c>
    </row>
    <row r="126" spans="1:9">
      <c r="A126" t="str">
        <f>IF(C126&lt;&gt;"",A2,"")</f>
        <v/>
      </c>
      <c r="B126" t="str">
        <f>IF(C126&lt;&gt;"",B2,"")</f>
        <v/>
      </c>
      <c r="C126" t="str">
        <f>IF(Sheet7!B25&lt;&gt;"",Sheet7!B25,"")</f>
        <v/>
      </c>
      <c r="D126" t="str">
        <f>IF(C126&lt;&gt;"",D2,"")</f>
        <v/>
      </c>
      <c r="E126" s="76" t="str">
        <f>IF(C126&lt;&gt;"",IF(Sheet7!D25="ABS",0,Sheet7!D25),"")</f>
        <v/>
      </c>
      <c r="F126" s="76" t="str">
        <f>IF(C126&lt;&gt;"",IF(Sheet7!F25="ABS","A", Sheet7!F25),"")</f>
        <v/>
      </c>
      <c r="G126" s="76" t="str">
        <f>IF(C126&lt;&gt;"",IF(Sheet7!J25="ABS","A",SUM(Sheet7!H25,Sheet7!J25)),"")</f>
        <v/>
      </c>
      <c r="H126" t="str">
        <f>IF(C126&lt;&gt;"",IF(Sheet1!O17=50,1,IF(Sheet1!O17=100,2,IF(Sheet1!O17=150,3,IF(Sheet1!O17=200,4)))),"")</f>
        <v/>
      </c>
      <c r="I126" t="str">
        <f>IF(C126&lt;&gt;"",I2,"")</f>
        <v/>
      </c>
    </row>
    <row r="127" spans="1:9">
      <c r="A127" t="str">
        <f>IF(C127&lt;&gt;"",A2,"")</f>
        <v/>
      </c>
      <c r="B127" t="str">
        <f>IF(C127&lt;&gt;"",B2,"")</f>
        <v/>
      </c>
      <c r="C127" t="str">
        <f>IF(Sheet7!B26&lt;&gt;"",Sheet7!B26,"")</f>
        <v/>
      </c>
      <c r="D127" t="str">
        <f>IF(C127&lt;&gt;"",D2,"")</f>
        <v/>
      </c>
      <c r="E127" s="76" t="str">
        <f>IF(C127&lt;&gt;"",IF(Sheet7!D26="ABS",0,Sheet7!D26),"")</f>
        <v/>
      </c>
      <c r="F127" s="76" t="str">
        <f>IF(C127&lt;&gt;"",IF(Sheet7!F26="ABS","A", Sheet7!F26),"")</f>
        <v/>
      </c>
      <c r="G127" s="76" t="str">
        <f>IF(C127&lt;&gt;"",IF(Sheet7!J26="ABS","A",SUM(Sheet7!H26,Sheet7!J26)),"")</f>
        <v/>
      </c>
      <c r="H127" t="str">
        <f>IF(C127&lt;&gt;"",IF(Sheet1!O17=50,1,IF(Sheet1!O17=100,2,IF(Sheet1!O17=150,3,IF(Sheet1!O17=200,4)))),"")</f>
        <v/>
      </c>
      <c r="I127" t="str">
        <f>IF(C127&lt;&gt;"",I2,"")</f>
        <v/>
      </c>
    </row>
    <row r="128" spans="1:9">
      <c r="A128" t="str">
        <f>IF(C128&lt;&gt;"",A2,"")</f>
        <v/>
      </c>
      <c r="B128" t="str">
        <f>IF(C128&lt;&gt;"",B2,"")</f>
        <v/>
      </c>
      <c r="C128" t="str">
        <f>IF(Sheet7!B27&lt;&gt;"",Sheet7!B27,"")</f>
        <v/>
      </c>
      <c r="D128" t="str">
        <f>IF(C128&lt;&gt;"",D2,"")</f>
        <v/>
      </c>
      <c r="E128" s="76" t="str">
        <f>IF(C128&lt;&gt;"",IF(Sheet7!D27="ABS",0,Sheet7!D27),"")</f>
        <v/>
      </c>
      <c r="F128" s="76" t="str">
        <f>IF(C128&lt;&gt;"",IF(Sheet7!F27="ABS","A", Sheet7!F27),"")</f>
        <v/>
      </c>
      <c r="G128" s="76" t="str">
        <f>IF(C128&lt;&gt;"",IF(Sheet7!J27="ABS","A",SUM(Sheet7!H27,Sheet7!J27)),"")</f>
        <v/>
      </c>
      <c r="H128" t="str">
        <f>IF(C128&lt;&gt;"",IF(Sheet1!O17=50,1,IF(Sheet1!O17=100,2,IF(Sheet1!O17=150,3,IF(Sheet1!O17=200,4)))),"")</f>
        <v/>
      </c>
      <c r="I128" t="str">
        <f>IF(C128&lt;&gt;"",I2,"")</f>
        <v/>
      </c>
    </row>
    <row r="129" spans="1:9">
      <c r="A129" t="str">
        <f>IF(C129&lt;&gt;"",A2,"")</f>
        <v/>
      </c>
      <c r="B129" t="str">
        <f>IF(C129&lt;&gt;"",B2,"")</f>
        <v/>
      </c>
      <c r="C129" t="str">
        <f>IF(Sheet7!B28&lt;&gt;"",Sheet7!B28,"")</f>
        <v/>
      </c>
      <c r="D129" t="str">
        <f>IF(C129&lt;&gt;"",D2,"")</f>
        <v/>
      </c>
      <c r="E129" s="76" t="str">
        <f>IF(C129&lt;&gt;"",IF(Sheet7!D28="ABS",0,Sheet7!D28),"")</f>
        <v/>
      </c>
      <c r="F129" s="76" t="str">
        <f>IF(C129&lt;&gt;"",IF(Sheet7!F28="ABS","A", Sheet7!F28),"")</f>
        <v/>
      </c>
      <c r="G129" s="76" t="str">
        <f>IF(C129&lt;&gt;"",IF(Sheet7!J28="ABS","A",SUM(Sheet7!H28,Sheet7!J28)),"")</f>
        <v/>
      </c>
      <c r="H129" t="str">
        <f>IF(C129&lt;&gt;"",IF(Sheet1!O17=50,1,IF(Sheet1!O17=100,2,IF(Sheet1!O17=150,3,IF(Sheet1!O17=200,4)))),"")</f>
        <v/>
      </c>
      <c r="I129" t="str">
        <f>IF(C129&lt;&gt;"",I2,"")</f>
        <v/>
      </c>
    </row>
    <row r="130" spans="1:9">
      <c r="A130" t="str">
        <f>IF(C130&lt;&gt;"",A2,"")</f>
        <v/>
      </c>
      <c r="B130" t="str">
        <f>IF(C130&lt;&gt;"",B2,"")</f>
        <v/>
      </c>
      <c r="C130" t="str">
        <f>IF(Sheet7!B29&lt;&gt;"",Sheet7!B29,"")</f>
        <v/>
      </c>
      <c r="D130" t="str">
        <f>IF(C130&lt;&gt;"",D2,"")</f>
        <v/>
      </c>
      <c r="E130" s="76" t="str">
        <f>IF(C130&lt;&gt;"",IF(Sheet7!D29="ABS",0,Sheet7!D29),"")</f>
        <v/>
      </c>
      <c r="F130" s="76" t="str">
        <f>IF(C130&lt;&gt;"",IF(Sheet7!F29="ABS","A", Sheet7!F29),"")</f>
        <v/>
      </c>
      <c r="G130" s="76" t="str">
        <f>IF(C130&lt;&gt;"",IF(Sheet7!J29="ABS","A",SUM(Sheet7!H29,Sheet7!J29)),"")</f>
        <v/>
      </c>
      <c r="H130" t="str">
        <f>IF(C130&lt;&gt;"",IF(Sheet1!O17=50,1,IF(Sheet1!O17=100,2,IF(Sheet1!O17=150,3,IF(Sheet1!O17=200,4)))),"")</f>
        <v/>
      </c>
      <c r="I130" t="str">
        <f>IF(C130&lt;&gt;"",I2,"")</f>
        <v/>
      </c>
    </row>
    <row r="131" spans="1:9">
      <c r="A131" t="str">
        <f>IF(C131&lt;&gt;"",A2,"")</f>
        <v/>
      </c>
      <c r="B131" t="str">
        <f>IF(C131&lt;&gt;"",B2,"")</f>
        <v/>
      </c>
      <c r="C131" t="str">
        <f>IF(Sheet7!B30&lt;&gt;"",Sheet7!B30,"")</f>
        <v/>
      </c>
      <c r="D131" t="str">
        <f>IF(C131&lt;&gt;"",D2,"")</f>
        <v/>
      </c>
      <c r="E131" s="76" t="str">
        <f>IF(C131&lt;&gt;"",IF(Sheet7!D30="ABS",0,Sheet7!D30),"")</f>
        <v/>
      </c>
      <c r="F131" s="76" t="str">
        <f>IF(C131&lt;&gt;"",IF(Sheet7!F30="ABS","A", Sheet7!F30),"")</f>
        <v/>
      </c>
      <c r="G131" s="76" t="str">
        <f>IF(C131&lt;&gt;"",IF(Sheet7!J30="ABS","A",SUM(Sheet7!H30,Sheet7!J30)),"")</f>
        <v/>
      </c>
      <c r="H131" t="str">
        <f>IF(C131&lt;&gt;"",IF(Sheet1!O17=50,1,IF(Sheet1!O17=100,2,IF(Sheet1!O17=150,3,IF(Sheet1!O17=200,4)))),"")</f>
        <v/>
      </c>
      <c r="I131" t="str">
        <f>IF(C131&lt;&gt;"",I2,"")</f>
        <v/>
      </c>
    </row>
    <row r="132" spans="1:9">
      <c r="A132" t="str">
        <f>IF(C132&lt;&gt;"",A2,"")</f>
        <v/>
      </c>
      <c r="B132" t="str">
        <f>IF(C132&lt;&gt;"",B2,"")</f>
        <v/>
      </c>
      <c r="C132" t="str">
        <f>IF(Sheet7!B31&lt;&gt;"",Sheet7!B31,"")</f>
        <v/>
      </c>
      <c r="D132" t="str">
        <f>IF(C132&lt;&gt;"",D2,"")</f>
        <v/>
      </c>
      <c r="E132" s="76" t="str">
        <f>IF(C132&lt;&gt;"",IF(Sheet7!D31="ABS",0,Sheet7!D31),"")</f>
        <v/>
      </c>
      <c r="F132" s="76" t="str">
        <f>IF(C132&lt;&gt;"",IF(Sheet7!F31="ABS","A", Sheet7!F31),"")</f>
        <v/>
      </c>
      <c r="G132" s="76" t="str">
        <f>IF(C132&lt;&gt;"",IF(Sheet7!J31="ABS","A",SUM(Sheet7!H31,Sheet7!J31)),"")</f>
        <v/>
      </c>
      <c r="H132" t="str">
        <f>IF(C132&lt;&gt;"",IF(Sheet1!O17=50,1,IF(Sheet1!O17=100,2,IF(Sheet1!O17=150,3,IF(Sheet1!O17=200,4)))),"")</f>
        <v/>
      </c>
      <c r="I132" t="str">
        <f>IF(C132&lt;&gt;"",I2,"")</f>
        <v/>
      </c>
    </row>
    <row r="133" spans="1:9">
      <c r="A133" t="str">
        <f>IF(C133&lt;&gt;"",A2,"")</f>
        <v/>
      </c>
      <c r="B133" t="str">
        <f>IF(C133&lt;&gt;"",B2,"")</f>
        <v/>
      </c>
      <c r="C133" t="str">
        <f>IF(Sheet7!B32&lt;&gt;"",Sheet7!B32,"")</f>
        <v/>
      </c>
      <c r="D133" t="str">
        <f>IF(C133&lt;&gt;"",D2,"")</f>
        <v/>
      </c>
      <c r="E133" s="76" t="str">
        <f>IF(C133&lt;&gt;"",IF(Sheet7!D32="ABS",0,Sheet7!D32),"")</f>
        <v/>
      </c>
      <c r="F133" s="76" t="str">
        <f>IF(C133&lt;&gt;"",IF(Sheet7!F32="ABS","A", Sheet7!F32),"")</f>
        <v/>
      </c>
      <c r="G133" s="76" t="str">
        <f>IF(C133&lt;&gt;"",IF(Sheet7!J32="ABS","A",SUM(Sheet7!H32,Sheet7!J32)),"")</f>
        <v/>
      </c>
      <c r="H133" t="str">
        <f>IF(C133&lt;&gt;"",IF(Sheet1!O17=50,1,IF(Sheet1!O17=100,2,IF(Sheet1!O17=150,3,IF(Sheet1!O17=200,4)))),"")</f>
        <v/>
      </c>
      <c r="I133" t="str">
        <f>IF(C133&lt;&gt;"",I2,"")</f>
        <v/>
      </c>
    </row>
    <row r="134" spans="1:9">
      <c r="A134" t="str">
        <f>IF(C134&lt;&gt;"",A2,"")</f>
        <v/>
      </c>
      <c r="B134" t="str">
        <f>IF(C134&lt;&gt;"",B2,"")</f>
        <v/>
      </c>
      <c r="C134" t="str">
        <f>IF(Sheet7!B33&lt;&gt;"",Sheet7!B33,"")</f>
        <v/>
      </c>
      <c r="D134" t="str">
        <f>IF(C134&lt;&gt;"",D2,"")</f>
        <v/>
      </c>
      <c r="E134" s="76" t="str">
        <f>IF(C134&lt;&gt;"",IF(Sheet7!D33="ABS",0,Sheet7!D33),"")</f>
        <v/>
      </c>
      <c r="F134" s="76" t="str">
        <f>IF(C134&lt;&gt;"",IF(Sheet7!F33="ABS","A", Sheet7!F33),"")</f>
        <v/>
      </c>
      <c r="G134" s="76" t="str">
        <f>IF(C134&lt;&gt;"",IF(Sheet7!J33="ABS","A",SUM(Sheet7!H33,Sheet7!J33)),"")</f>
        <v/>
      </c>
      <c r="H134" t="str">
        <f>IF(C134&lt;&gt;"",IF(Sheet1!O17=50,1,IF(Sheet1!O17=100,2,IF(Sheet1!O17=150,3,IF(Sheet1!O17=200,4)))),"")</f>
        <v/>
      </c>
      <c r="I134" t="str">
        <f>IF(C134&lt;&gt;"",I2,"")</f>
        <v/>
      </c>
    </row>
    <row r="135" spans="1:9">
      <c r="A135" t="str">
        <f>IF(C135&lt;&gt;"",A2,"")</f>
        <v/>
      </c>
      <c r="B135" t="str">
        <f>IF(C135&lt;&gt;"",B2,"")</f>
        <v/>
      </c>
      <c r="C135" t="str">
        <f>IF(Sheet7!B34&lt;&gt;"",Sheet7!B34,"")</f>
        <v/>
      </c>
      <c r="D135" t="str">
        <f>IF(C135&lt;&gt;"",D2,"")</f>
        <v/>
      </c>
      <c r="E135" s="76" t="str">
        <f>IF(C135&lt;&gt;"",IF(Sheet7!D34="ABS",0,Sheet7!D34),"")</f>
        <v/>
      </c>
      <c r="F135" s="76" t="str">
        <f>IF(C135&lt;&gt;"",IF(Sheet7!F34="ABS","A", Sheet7!F34),"")</f>
        <v/>
      </c>
      <c r="G135" s="76" t="str">
        <f>IF(C135&lt;&gt;"",IF(Sheet7!J34="ABS","A",SUM(Sheet7!H34,Sheet7!J34)),"")</f>
        <v/>
      </c>
      <c r="H135" t="str">
        <f>IF(C135&lt;&gt;"",IF(Sheet1!O17=50,1,IF(Sheet1!O17=100,2,IF(Sheet1!O17=150,3,IF(Sheet1!O17=200,4)))),"")</f>
        <v/>
      </c>
      <c r="I135" t="str">
        <f>IF(C135&lt;&gt;"",I2,"")</f>
        <v/>
      </c>
    </row>
    <row r="136" spans="1:9">
      <c r="A136" t="str">
        <f>IF(C136&lt;&gt;"",A2,"")</f>
        <v/>
      </c>
      <c r="B136" t="str">
        <f>IF(C136&lt;&gt;"",B2,"")</f>
        <v/>
      </c>
      <c r="C136" t="str">
        <f>IF(Sheet7!B35&lt;&gt;"",Sheet7!B35,"")</f>
        <v/>
      </c>
      <c r="D136" t="str">
        <f>IF(C136&lt;&gt;"",D2,"")</f>
        <v/>
      </c>
      <c r="E136" s="76" t="str">
        <f>IF(C136&lt;&gt;"",IF(Sheet7!D35="ABS",0,Sheet7!D35),"")</f>
        <v/>
      </c>
      <c r="F136" s="76" t="str">
        <f>IF(C136&lt;&gt;"",IF(Sheet7!F35="ABS","A", Sheet7!F35),"")</f>
        <v/>
      </c>
      <c r="G136" s="76" t="str">
        <f>IF(C136&lt;&gt;"",IF(Sheet7!J35="ABS","A",SUM(Sheet7!H35,Sheet7!J35)),"")</f>
        <v/>
      </c>
      <c r="H136" t="str">
        <f>IF(C136&lt;&gt;"",IF(Sheet1!O17=50,1,IF(Sheet1!O17=100,2,IF(Sheet1!O17=150,3,IF(Sheet1!O17=200,4)))),"")</f>
        <v/>
      </c>
      <c r="I136" t="str">
        <f>IF(C136&lt;&gt;"",I2,"")</f>
        <v/>
      </c>
    </row>
    <row r="137" spans="1:9">
      <c r="A137" t="str">
        <f>IF(C137&lt;&gt;"",A2,"")</f>
        <v/>
      </c>
      <c r="B137" t="str">
        <f>IF(C137&lt;&gt;"",B2,"")</f>
        <v/>
      </c>
      <c r="C137" t="str">
        <f>IF(Sheet7!B36&lt;&gt;"",Sheet7!B36,"")</f>
        <v/>
      </c>
      <c r="D137" t="str">
        <f>IF(C137&lt;&gt;"",D2,"")</f>
        <v/>
      </c>
      <c r="E137" s="76" t="str">
        <f>IF(C137&lt;&gt;"",IF(Sheet7!D36="ABS",0,Sheet7!D36),"")</f>
        <v/>
      </c>
      <c r="F137" s="76" t="str">
        <f>IF(C137&lt;&gt;"",IF(Sheet7!F36="ABS","A", Sheet7!F36),"")</f>
        <v/>
      </c>
      <c r="G137" s="76" t="str">
        <f>IF(C137&lt;&gt;"",IF(Sheet7!J36="ABS","A",SUM(Sheet7!H36,Sheet7!J36)),"")</f>
        <v/>
      </c>
      <c r="H137" t="str">
        <f>IF(C137&lt;&gt;"",IF(Sheet1!O17=50,1,IF(Sheet1!O17=100,2,IF(Sheet1!O17=150,3,IF(Sheet1!O17=200,4)))),"")</f>
        <v/>
      </c>
      <c r="I137" t="str">
        <f>IF(C137&lt;&gt;"",I2,"")</f>
        <v/>
      </c>
    </row>
    <row r="138" spans="1:9">
      <c r="A138" t="str">
        <f>IF(C138&lt;&gt;"",A2,"")</f>
        <v/>
      </c>
      <c r="B138" t="str">
        <f>IF(C138&lt;&gt;"",B2,"")</f>
        <v/>
      </c>
      <c r="C138" t="str">
        <f>IF(Sheet7!B37&lt;&gt;"",Sheet7!B37,"")</f>
        <v/>
      </c>
      <c r="D138" t="str">
        <f>IF(C138&lt;&gt;"",D2,"")</f>
        <v/>
      </c>
      <c r="E138" s="76" t="str">
        <f>IF(C138&lt;&gt;"",IF(Sheet7!D37="ABS",0,Sheet7!D37),"")</f>
        <v/>
      </c>
      <c r="F138" s="76" t="str">
        <f>IF(C138&lt;&gt;"",IF(Sheet7!F37="ABS","A", Sheet7!F37),"")</f>
        <v/>
      </c>
      <c r="G138" s="76" t="str">
        <f>IF(C138&lt;&gt;"",IF(Sheet7!J37="ABS","A",SUM(Sheet7!H37,Sheet7!J37)),"")</f>
        <v/>
      </c>
      <c r="H138" t="str">
        <f>IF(C138&lt;&gt;"",IF(Sheet1!O17=50,1,IF(Sheet1!O17=100,2,IF(Sheet1!O17=150,3,IF(Sheet1!O17=200,4)))),"")</f>
        <v/>
      </c>
      <c r="I138" t="str">
        <f>IF(C138&lt;&gt;"",I2,"")</f>
        <v/>
      </c>
    </row>
    <row r="139" spans="1:9">
      <c r="A139" t="str">
        <f>IF(C139&lt;&gt;"",A2,"")</f>
        <v/>
      </c>
      <c r="B139" t="str">
        <f>IF(C139&lt;&gt;"",B2,"")</f>
        <v/>
      </c>
      <c r="C139" t="str">
        <f>IF(Sheet7!B38&lt;&gt;"",Sheet7!B38,"")</f>
        <v/>
      </c>
      <c r="D139" t="str">
        <f>IF(C139&lt;&gt;"",D2,"")</f>
        <v/>
      </c>
      <c r="E139" s="76" t="str">
        <f>IF(C139&lt;&gt;"",IF(Sheet7!D38="ABS",0,Sheet7!D38),"")</f>
        <v/>
      </c>
      <c r="F139" s="76" t="str">
        <f>IF(C139&lt;&gt;"",IF(Sheet7!F38="ABS","A", Sheet7!F38),"")</f>
        <v/>
      </c>
      <c r="G139" s="76" t="str">
        <f>IF(C139&lt;&gt;"",IF(Sheet7!J38="ABS","A",SUM(Sheet7!H38,Sheet7!J38)),"")</f>
        <v/>
      </c>
      <c r="H139" t="str">
        <f>IF(C139&lt;&gt;"",IF(Sheet1!O17=50,1,IF(Sheet1!O17=100,2,IF(Sheet1!O17=150,3,IF(Sheet1!O17=200,4)))),"")</f>
        <v/>
      </c>
      <c r="I139" t="str">
        <f>IF(C139&lt;&gt;"",I2,"")</f>
        <v/>
      </c>
    </row>
    <row r="140" spans="1:9">
      <c r="A140" t="str">
        <f>IF(C140&lt;&gt;"",A2,"")</f>
        <v/>
      </c>
      <c r="B140" t="str">
        <f>IF(C140&lt;&gt;"",B2,"")</f>
        <v/>
      </c>
      <c r="C140" t="str">
        <f>IF(Sheet7!B39&lt;&gt;"",Sheet7!B39,"")</f>
        <v/>
      </c>
      <c r="D140" t="str">
        <f>IF(C140&lt;&gt;"",D2,"")</f>
        <v/>
      </c>
      <c r="E140" s="76" t="str">
        <f>IF(C140&lt;&gt;"",IF(Sheet7!D39="ABS",0,Sheet7!D39),"")</f>
        <v/>
      </c>
      <c r="F140" s="76" t="str">
        <f>IF(C140&lt;&gt;"",IF(Sheet7!F39="ABS","A", Sheet7!F39),"")</f>
        <v/>
      </c>
      <c r="G140" s="76" t="str">
        <f>IF(C140&lt;&gt;"",IF(Sheet7!J39="ABS","A",SUM(Sheet7!H39,Sheet7!J39)),"")</f>
        <v/>
      </c>
      <c r="H140" t="str">
        <f>IF(C140&lt;&gt;"",IF(Sheet1!O17=50,1,IF(Sheet1!O17=100,2,IF(Sheet1!O17=150,3,IF(Sheet1!O17=200,4)))),"")</f>
        <v/>
      </c>
      <c r="I140" t="str">
        <f>IF(C140&lt;&gt;"",I2,"")</f>
        <v/>
      </c>
    </row>
    <row r="141" spans="1:9">
      <c r="A141" t="str">
        <f>IF(C141&lt;&gt;"",A2,"")</f>
        <v/>
      </c>
      <c r="B141" t="str">
        <f>IF(C141&lt;&gt;"",B2,"")</f>
        <v/>
      </c>
      <c r="C141" t="str">
        <f>IF(Sheet7!B40&lt;&gt;"",Sheet7!B40,"")</f>
        <v/>
      </c>
      <c r="D141" t="str">
        <f>IF(C141&lt;&gt;"",D2,"")</f>
        <v/>
      </c>
      <c r="E141" s="76" t="str">
        <f>IF(C141&lt;&gt;"",IF(Sheet7!D40="ABS",0,Sheet7!D40),"")</f>
        <v/>
      </c>
      <c r="F141" s="76" t="str">
        <f>IF(C141&lt;&gt;"",IF(Sheet7!F40="ABS","A", Sheet7!F40),"")</f>
        <v/>
      </c>
      <c r="G141" s="76" t="str">
        <f>IF(C141&lt;&gt;"",IF(Sheet7!J40="ABS","A",SUM(Sheet7!H40,Sheet7!J40)),"")</f>
        <v/>
      </c>
      <c r="H141" t="str">
        <f>IF(C141&lt;&gt;"",IF(Sheet1!O17=50,1,IF(Sheet1!O17=100,2,IF(Sheet1!O17=150,3,IF(Sheet1!O17=200,4)))),"")</f>
        <v/>
      </c>
      <c r="I141" t="str">
        <f>IF(C141&lt;&gt;"",I2,"")</f>
        <v/>
      </c>
    </row>
    <row r="142" spans="1:9">
      <c r="A142" s="73" t="str">
        <f>IF(C142&lt;&gt;"",A2,"")</f>
        <v/>
      </c>
      <c r="B142" s="73" t="str">
        <f>IF(C142&lt;&gt;"",B2,"")</f>
        <v/>
      </c>
      <c r="C142" s="73" t="str">
        <f>IF(Sheet8!B21&lt;&gt;"",Sheet8!B21,"")</f>
        <v/>
      </c>
      <c r="D142" s="73" t="str">
        <f>IF(C142&lt;&gt;"",D2,"")</f>
        <v/>
      </c>
      <c r="E142" s="75" t="str">
        <f>IF(C142&lt;&gt;"",IF(Sheet8!D21="ABS",0,Sheet8!D21),"")</f>
        <v/>
      </c>
      <c r="F142" s="76" t="str">
        <f>IF(C142&lt;&gt;"",IF(Sheet8!F21="ABS","A", Sheet8!F21),"")</f>
        <v/>
      </c>
      <c r="G142" s="75" t="str">
        <f>IF(C142&lt;&gt;"",IF(Sheet8!J21="ABS","A",SUM(Sheet8!H21,Sheet8!J21)),"")</f>
        <v/>
      </c>
      <c r="H142" t="str">
        <f>IF(C142&lt;&gt;"",IF(Sheet1!O17=50,1,IF(Sheet1!O17=100,2,IF(Sheet1!O17=150,3,IF(Sheet1!O17=200,4)))),"")</f>
        <v/>
      </c>
      <c r="I142" t="str">
        <f>IF(C142&lt;&gt;"",I2,"")</f>
        <v/>
      </c>
    </row>
    <row r="143" spans="1:9">
      <c r="A143" t="str">
        <f>IF(C143&lt;&gt;"",A2,"")</f>
        <v/>
      </c>
      <c r="B143" t="str">
        <f>IF(C143&lt;&gt;"",B2,"")</f>
        <v/>
      </c>
      <c r="C143" t="str">
        <f>IF(Sheet8!B22&lt;&gt;"",Sheet8!B22,"")</f>
        <v/>
      </c>
      <c r="D143" t="str">
        <f>IF(C143&lt;&gt;"",D2,"")</f>
        <v/>
      </c>
      <c r="E143" s="76" t="str">
        <f>IF(C143&lt;&gt;"",IF(Sheet8!D22="ABS",0,Sheet8!D22),"")</f>
        <v/>
      </c>
      <c r="F143" s="76" t="str">
        <f>IF(C143&lt;&gt;"",IF(Sheet8!F22="ABS","A", Sheet8!F22),"")</f>
        <v/>
      </c>
      <c r="G143" s="76" t="str">
        <f>IF(C143&lt;&gt;"",IF(Sheet8!J22="ABS","A",SUM(Sheet8!H22,Sheet8!J22)),"")</f>
        <v/>
      </c>
      <c r="H143" t="str">
        <f>IF(C143&lt;&gt;"",IF(Sheet1!O17=50,1,IF(Sheet1!O17=100,2,IF(Sheet1!O17=150,3,IF(Sheet1!O17=200,4)))),"")</f>
        <v/>
      </c>
      <c r="I143" t="str">
        <f>IF(C143&lt;&gt;"",I2,"")</f>
        <v/>
      </c>
    </row>
    <row r="144" spans="1:9">
      <c r="A144" t="str">
        <f>IF(C144&lt;&gt;"",A2,"")</f>
        <v/>
      </c>
      <c r="B144" t="str">
        <f>IF(C144&lt;&gt;"",B2,"")</f>
        <v/>
      </c>
      <c r="C144" t="str">
        <f>IF(Sheet8!B23&lt;&gt;"",Sheet8!B23,"")</f>
        <v/>
      </c>
      <c r="D144" t="str">
        <f>IF(C144&lt;&gt;"",D2,"")</f>
        <v/>
      </c>
      <c r="E144" s="76" t="str">
        <f>IF(C144&lt;&gt;"",IF(Sheet8!D23="ABS",0,Sheet8!D23),"")</f>
        <v/>
      </c>
      <c r="F144" s="76" t="str">
        <f>IF(C144&lt;&gt;"",IF(Sheet8!F23="ABS","A", Sheet8!F23),"")</f>
        <v/>
      </c>
      <c r="G144" s="76" t="str">
        <f>IF(C144&lt;&gt;"",IF(Sheet8!J23="ABS","A",SUM(Sheet8!H23,Sheet8!J23)),"")</f>
        <v/>
      </c>
      <c r="H144" t="str">
        <f>IF(C144&lt;&gt;"",IF(Sheet1!O17=50,1,IF(Sheet1!O17=100,2,IF(Sheet1!O17=150,3,IF(Sheet1!O17=200,4)))),"")</f>
        <v/>
      </c>
      <c r="I144" t="str">
        <f>IF(C144&lt;&gt;"",I2,"")</f>
        <v/>
      </c>
    </row>
    <row r="145" spans="1:9">
      <c r="A145" t="str">
        <f>IF(C145&lt;&gt;"",A2,"")</f>
        <v/>
      </c>
      <c r="B145" t="str">
        <f>IF(C145&lt;&gt;"",B2,"")</f>
        <v/>
      </c>
      <c r="C145" t="str">
        <f>IF(Sheet8!B24&lt;&gt;"",Sheet8!B24,"")</f>
        <v/>
      </c>
      <c r="D145" t="str">
        <f>IF(C145&lt;&gt;"",D2,"")</f>
        <v/>
      </c>
      <c r="E145" s="76" t="str">
        <f>IF(C145&lt;&gt;"",IF(Sheet8!D24="ABS",0,Sheet8!D24),"")</f>
        <v/>
      </c>
      <c r="F145" s="76" t="str">
        <f>IF(C145&lt;&gt;"",IF(Sheet8!F24="ABS","A", Sheet8!F24),"")</f>
        <v/>
      </c>
      <c r="G145" s="76" t="str">
        <f>IF(C145&lt;&gt;"",IF(Sheet8!J24="ABS","A",SUM(Sheet8!H24,Sheet8!J24)),"")</f>
        <v/>
      </c>
      <c r="H145" t="str">
        <f>IF(C145&lt;&gt;"",IF(Sheet1!O17=50,1,IF(Sheet1!O17=100,2,IF(Sheet1!O17=150,3,IF(Sheet1!O17=200,4)))),"")</f>
        <v/>
      </c>
      <c r="I145" t="str">
        <f>IF(C145&lt;&gt;"",I2,"")</f>
        <v/>
      </c>
    </row>
    <row r="146" spans="1:9">
      <c r="A146" t="str">
        <f>IF(C146&lt;&gt;"",A2,"")</f>
        <v/>
      </c>
      <c r="B146" t="str">
        <f>IF(C146&lt;&gt;"",B2,"")</f>
        <v/>
      </c>
      <c r="C146" t="str">
        <f>IF(Sheet8!B25&lt;&gt;"",Sheet8!B25,"")</f>
        <v/>
      </c>
      <c r="D146" t="str">
        <f>IF(C146&lt;&gt;"",D2,"")</f>
        <v/>
      </c>
      <c r="E146" s="76" t="str">
        <f>IF(C146&lt;&gt;"",IF(Sheet8!D25="ABS",0,Sheet8!D25),"")</f>
        <v/>
      </c>
      <c r="F146" s="76" t="str">
        <f>IF(C146&lt;&gt;"",IF(Sheet8!F25="ABS","A", Sheet8!F25),"")</f>
        <v/>
      </c>
      <c r="G146" s="76" t="str">
        <f>IF(C146&lt;&gt;"",IF(Sheet8!J25="ABS","A",SUM(Sheet8!H25,Sheet8!J25)),"")</f>
        <v/>
      </c>
      <c r="H146" t="str">
        <f>IF(C146&lt;&gt;"",IF(Sheet1!O17=50,1,IF(Sheet1!O17=100,2,IF(Sheet1!O17=150,3,IF(Sheet1!O17=200,4)))),"")</f>
        <v/>
      </c>
      <c r="I146" t="str">
        <f>IF(C146&lt;&gt;"",I2,"")</f>
        <v/>
      </c>
    </row>
    <row r="147" spans="1:9">
      <c r="A147" t="str">
        <f>IF(C147&lt;&gt;"",A2,"")</f>
        <v/>
      </c>
      <c r="B147" t="str">
        <f>IF(C147&lt;&gt;"",B2,"")</f>
        <v/>
      </c>
      <c r="C147" t="str">
        <f>IF(Sheet8!B26&lt;&gt;"",Sheet8!B26,"")</f>
        <v/>
      </c>
      <c r="D147" t="str">
        <f>IF(C147&lt;&gt;"",D2,"")</f>
        <v/>
      </c>
      <c r="E147" s="76" t="str">
        <f>IF(C147&lt;&gt;"",IF(Sheet8!D26="ABS",0,Sheet8!D26),"")</f>
        <v/>
      </c>
      <c r="F147" s="76" t="str">
        <f>IF(C147&lt;&gt;"",IF(Sheet8!F26="ABS","A", Sheet8!F26),"")</f>
        <v/>
      </c>
      <c r="G147" s="76" t="str">
        <f>IF(C147&lt;&gt;"",IF(Sheet8!J26="ABS","A",SUM(Sheet8!H26,Sheet8!J26)),"")</f>
        <v/>
      </c>
      <c r="H147" t="str">
        <f>IF(C147&lt;&gt;"",IF(Sheet1!O17=50,1,IF(Sheet1!O17=100,2,IF(Sheet1!O17=150,3,IF(Sheet1!O17=200,4)))),"")</f>
        <v/>
      </c>
      <c r="I147" t="str">
        <f>IF(C147&lt;&gt;"",I2,"")</f>
        <v/>
      </c>
    </row>
    <row r="148" spans="1:9">
      <c r="A148" t="str">
        <f>IF(C148&lt;&gt;"",A2,"")</f>
        <v/>
      </c>
      <c r="B148" t="str">
        <f>IF(C148&lt;&gt;"",B2,"")</f>
        <v/>
      </c>
      <c r="C148" t="str">
        <f>IF(Sheet8!B27&lt;&gt;"",Sheet8!B27,"")</f>
        <v/>
      </c>
      <c r="D148" t="str">
        <f>IF(C148&lt;&gt;"",D2,"")</f>
        <v/>
      </c>
      <c r="E148" s="76" t="str">
        <f>IF(C148&lt;&gt;"",IF(Sheet8!D27="ABS",0,Sheet8!D27),"")</f>
        <v/>
      </c>
      <c r="F148" s="76" t="str">
        <f>IF(C148&lt;&gt;"",IF(Sheet8!F27="ABS","A", Sheet8!F27),"")</f>
        <v/>
      </c>
      <c r="G148" s="76" t="str">
        <f>IF(C148&lt;&gt;"",IF(Sheet8!J27="ABS","A",SUM(Sheet8!H27,Sheet8!J27)),"")</f>
        <v/>
      </c>
      <c r="H148" t="str">
        <f>IF(C148&lt;&gt;"",IF(Sheet1!O17=50,1,IF(Sheet1!O17=100,2,IF(Sheet1!O17=150,3,IF(Sheet1!O17=200,4)))),"")</f>
        <v/>
      </c>
      <c r="I148" t="str">
        <f>IF(C148&lt;&gt;"",I2,"")</f>
        <v/>
      </c>
    </row>
    <row r="149" spans="1:9">
      <c r="A149" t="str">
        <f>IF(C149&lt;&gt;"",A2,"")</f>
        <v/>
      </c>
      <c r="B149" t="str">
        <f>IF(C149&lt;&gt;"",B2,"")</f>
        <v/>
      </c>
      <c r="C149" t="str">
        <f>IF(Sheet8!B28&lt;&gt;"",Sheet8!B28,"")</f>
        <v/>
      </c>
      <c r="D149" t="str">
        <f>IF(C149&lt;&gt;"",D2,"")</f>
        <v/>
      </c>
      <c r="E149" s="76" t="str">
        <f>IF(C149&lt;&gt;"",IF(Sheet8!D28="ABS",0,Sheet8!D28),"")</f>
        <v/>
      </c>
      <c r="F149" s="76" t="str">
        <f>IF(C149&lt;&gt;"",IF(Sheet8!F28="ABS","A", Sheet8!F28),"")</f>
        <v/>
      </c>
      <c r="G149" s="76" t="str">
        <f>IF(C149&lt;&gt;"",IF(Sheet8!J28="ABS","A",SUM(Sheet8!H28,Sheet8!J28)),"")</f>
        <v/>
      </c>
      <c r="H149" t="str">
        <f>IF(C149&lt;&gt;"",IF(Sheet1!O17=50,1,IF(Sheet1!O17=100,2,IF(Sheet1!O17=150,3,IF(Sheet1!O17=200,4)))),"")</f>
        <v/>
      </c>
      <c r="I149" t="str">
        <f>IF(C149&lt;&gt;"",I2,"")</f>
        <v/>
      </c>
    </row>
    <row r="150" spans="1:9">
      <c r="A150" t="str">
        <f>IF(C150&lt;&gt;"",A2,"")</f>
        <v/>
      </c>
      <c r="B150" t="str">
        <f>IF(C150&lt;&gt;"",B2,"")</f>
        <v/>
      </c>
      <c r="C150" t="str">
        <f>IF(Sheet8!B29&lt;&gt;"",Sheet8!B29,"")</f>
        <v/>
      </c>
      <c r="D150" t="str">
        <f>IF(C150&lt;&gt;"",D2,"")</f>
        <v/>
      </c>
      <c r="E150" s="76" t="str">
        <f>IF(C150&lt;&gt;"",IF(Sheet8!D29="ABS",0,Sheet8!D29),"")</f>
        <v/>
      </c>
      <c r="F150" s="76" t="str">
        <f>IF(C150&lt;&gt;"",IF(Sheet8!F29="ABS","A", Sheet8!F29),"")</f>
        <v/>
      </c>
      <c r="G150" s="76" t="str">
        <f>IF(C150&lt;&gt;"",IF(Sheet8!J29="ABS","A",SUM(Sheet8!H29,Sheet8!J29)),"")</f>
        <v/>
      </c>
      <c r="H150" t="str">
        <f>IF(C150&lt;&gt;"",IF(Sheet1!O17=50,1,IF(Sheet1!O17=100,2,IF(Sheet1!O17=150,3,IF(Sheet1!O17=200,4)))),"")</f>
        <v/>
      </c>
      <c r="I150" t="str">
        <f>IF(C150&lt;&gt;"",I2,"")</f>
        <v/>
      </c>
    </row>
    <row r="151" spans="1:9">
      <c r="A151" t="str">
        <f>IF(C151&lt;&gt;"",A2,"")</f>
        <v/>
      </c>
      <c r="B151" t="str">
        <f>IF(C151&lt;&gt;"",B2,"")</f>
        <v/>
      </c>
      <c r="C151" t="str">
        <f>IF(Sheet8!B30&lt;&gt;"",Sheet8!B30,"")</f>
        <v/>
      </c>
      <c r="D151" t="str">
        <f>IF(C151&lt;&gt;"",D2,"")</f>
        <v/>
      </c>
      <c r="E151" s="76" t="str">
        <f>IF(C151&lt;&gt;"",IF(Sheet8!D30="ABS",0,Sheet8!D30),"")</f>
        <v/>
      </c>
      <c r="F151" s="76" t="str">
        <f>IF(C151&lt;&gt;"",IF(Sheet8!F30="ABS","A", Sheet8!F30),"")</f>
        <v/>
      </c>
      <c r="G151" s="76" t="str">
        <f>IF(C151&lt;&gt;"",IF(Sheet8!J30="ABS","A",SUM(Sheet8!H30,Sheet8!J30)),"")</f>
        <v/>
      </c>
      <c r="H151" t="str">
        <f>IF(C151&lt;&gt;"",IF(Sheet1!O17=50,1,IF(Sheet1!O17=100,2,IF(Sheet1!O17=150,3,IF(Sheet1!O17=200,4)))),"")</f>
        <v/>
      </c>
      <c r="I151" t="str">
        <f>IF(C151&lt;&gt;"",I2,"")</f>
        <v/>
      </c>
    </row>
    <row r="152" spans="1:9">
      <c r="A152" t="str">
        <f>IF(C152&lt;&gt;"",A2,"")</f>
        <v/>
      </c>
      <c r="B152" t="str">
        <f>IF(C152&lt;&gt;"",B2,"")</f>
        <v/>
      </c>
      <c r="C152" t="str">
        <f>IF(Sheet8!B31&lt;&gt;"",Sheet8!B31,"")</f>
        <v/>
      </c>
      <c r="D152" t="str">
        <f>IF(C152&lt;&gt;"",D2,"")</f>
        <v/>
      </c>
      <c r="E152" s="76" t="str">
        <f>IF(C152&lt;&gt;"",IF(Sheet8!D31="ABS",0,Sheet8!D31),"")</f>
        <v/>
      </c>
      <c r="F152" s="76" t="str">
        <f>IF(C152&lt;&gt;"",IF(Sheet8!F31="ABS","A", Sheet8!F31),"")</f>
        <v/>
      </c>
      <c r="G152" s="76" t="str">
        <f>IF(C152&lt;&gt;"",IF(Sheet8!J31="ABS","A",SUM(Sheet8!H31,Sheet8!J31)),"")</f>
        <v/>
      </c>
      <c r="H152" t="str">
        <f>IF(C152&lt;&gt;"",IF(Sheet1!O17=50,1,IF(Sheet1!O17=100,2,IF(Sheet1!O17=150,3,IF(Sheet1!O17=200,4)))),"")</f>
        <v/>
      </c>
      <c r="I152" t="str">
        <f>IF(C152&lt;&gt;"",I2,"")</f>
        <v/>
      </c>
    </row>
    <row r="153" spans="1:9">
      <c r="A153" t="str">
        <f>IF(C153&lt;&gt;"",A2,"")</f>
        <v/>
      </c>
      <c r="B153" t="str">
        <f>IF(C153&lt;&gt;"",B2,"")</f>
        <v/>
      </c>
      <c r="C153" t="str">
        <f>IF(Sheet8!B32&lt;&gt;"",Sheet8!B32,"")</f>
        <v/>
      </c>
      <c r="D153" t="str">
        <f>IF(C153&lt;&gt;"",D2,"")</f>
        <v/>
      </c>
      <c r="E153" s="76" t="str">
        <f>IF(C153&lt;&gt;"",IF(Sheet8!D32="ABS",0,Sheet8!D32),"")</f>
        <v/>
      </c>
      <c r="F153" s="76" t="str">
        <f>IF(C153&lt;&gt;"",IF(Sheet8!F32="ABS","A", Sheet8!F32),"")</f>
        <v/>
      </c>
      <c r="G153" s="76" t="str">
        <f>IF(C153&lt;&gt;"",IF(Sheet8!J32="ABS","A",SUM(Sheet8!H32,Sheet8!J32)),"")</f>
        <v/>
      </c>
      <c r="H153" t="str">
        <f>IF(C153&lt;&gt;"",IF(Sheet1!O17=50,1,IF(Sheet1!O17=100,2,IF(Sheet1!O17=150,3,IF(Sheet1!O17=200,4)))),"")</f>
        <v/>
      </c>
      <c r="I153" t="str">
        <f>IF(C153&lt;&gt;"",I2,"")</f>
        <v/>
      </c>
    </row>
    <row r="154" spans="1:9">
      <c r="A154" t="str">
        <f>IF(C154&lt;&gt;"",A2,"")</f>
        <v/>
      </c>
      <c r="B154" t="str">
        <f>IF(C154&lt;&gt;"",B2,"")</f>
        <v/>
      </c>
      <c r="C154" t="str">
        <f>IF(Sheet8!B33&lt;&gt;"",Sheet8!B33,"")</f>
        <v/>
      </c>
      <c r="D154" t="str">
        <f>IF(C154&lt;&gt;"",D2,"")</f>
        <v/>
      </c>
      <c r="E154" s="76" t="str">
        <f>IF(C154&lt;&gt;"",IF(Sheet8!D33="ABS",0,Sheet8!D33),"")</f>
        <v/>
      </c>
      <c r="F154" s="76" t="str">
        <f>IF(C154&lt;&gt;"",IF(Sheet8!F33="ABS","A", Sheet8!F33),"")</f>
        <v/>
      </c>
      <c r="G154" s="76" t="str">
        <f>IF(C154&lt;&gt;"",IF(Sheet8!J33="ABS","A",SUM(Sheet8!H33,Sheet8!J33)),"")</f>
        <v/>
      </c>
      <c r="H154" t="str">
        <f>IF(C154&lt;&gt;"",IF(Sheet1!O17=50,1,IF(Sheet1!O17=100,2,IF(Sheet1!O17=150,3,IF(Sheet1!O17=200,4)))),"")</f>
        <v/>
      </c>
      <c r="I154" t="str">
        <f>IF(C154&lt;&gt;"",I2,"")</f>
        <v/>
      </c>
    </row>
    <row r="155" spans="1:9">
      <c r="A155" t="str">
        <f>IF(C155&lt;&gt;"",A2,"")</f>
        <v/>
      </c>
      <c r="B155" t="str">
        <f>IF(C155&lt;&gt;"",B2,"")</f>
        <v/>
      </c>
      <c r="C155" t="str">
        <f>IF(Sheet8!B34&lt;&gt;"",Sheet8!B34,"")</f>
        <v/>
      </c>
      <c r="D155" t="str">
        <f>IF(C155&lt;&gt;"",D2,"")</f>
        <v/>
      </c>
      <c r="E155" s="76" t="str">
        <f>IF(C155&lt;&gt;"",IF(Sheet8!D34="ABS",0,Sheet8!D34),"")</f>
        <v/>
      </c>
      <c r="F155" s="76" t="str">
        <f>IF(C155&lt;&gt;"",IF(Sheet8!F34="ABS","A", Sheet8!F34),"")</f>
        <v/>
      </c>
      <c r="G155" s="76" t="str">
        <f>IF(C155&lt;&gt;"",IF(Sheet8!J34="ABS","A",SUM(Sheet8!H34,Sheet8!J34)),"")</f>
        <v/>
      </c>
      <c r="H155" t="str">
        <f>IF(C155&lt;&gt;"",IF(Sheet1!O17=50,1,IF(Sheet1!O17=100,2,IF(Sheet1!O17=150,3,IF(Sheet1!O17=200,4)))),"")</f>
        <v/>
      </c>
      <c r="I155" t="str">
        <f>IF(C155&lt;&gt;"",I2,"")</f>
        <v/>
      </c>
    </row>
    <row r="156" spans="1:9">
      <c r="A156" t="str">
        <f>IF(C156&lt;&gt;"",A2,"")</f>
        <v/>
      </c>
      <c r="B156" t="str">
        <f>IF(C156&lt;&gt;"",B2,"")</f>
        <v/>
      </c>
      <c r="C156" t="str">
        <f>IF(Sheet8!B35&lt;&gt;"",Sheet8!B35,"")</f>
        <v/>
      </c>
      <c r="D156" t="str">
        <f>IF(C156&lt;&gt;"",D2,"")</f>
        <v/>
      </c>
      <c r="E156" s="76" t="str">
        <f>IF(C156&lt;&gt;"",IF(Sheet8!D35="ABS",0,Sheet8!D35),"")</f>
        <v/>
      </c>
      <c r="F156" s="76" t="str">
        <f>IF(C156&lt;&gt;"",IF(Sheet8!F35="ABS","A", Sheet8!F35),"")</f>
        <v/>
      </c>
      <c r="G156" s="76" t="str">
        <f>IF(C156&lt;&gt;"",IF(Sheet8!J35="ABS","A",SUM(Sheet8!H35,Sheet8!J35)),"")</f>
        <v/>
      </c>
      <c r="H156" t="str">
        <f>IF(C156&lt;&gt;"",IF(Sheet1!O17=50,1,IF(Sheet1!O17=100,2,IF(Sheet1!O17=150,3,IF(Sheet1!O17=200,4)))),"")</f>
        <v/>
      </c>
      <c r="I156" t="str">
        <f>IF(C156&lt;&gt;"",I2,"")</f>
        <v/>
      </c>
    </row>
    <row r="157" spans="1:9">
      <c r="A157" t="str">
        <f>IF(C157&lt;&gt;"",A2,"")</f>
        <v/>
      </c>
      <c r="B157" t="str">
        <f>IF(C157&lt;&gt;"",B2,"")</f>
        <v/>
      </c>
      <c r="C157" t="str">
        <f>IF(Sheet8!B36&lt;&gt;"",Sheet8!B36,"")</f>
        <v/>
      </c>
      <c r="D157" t="str">
        <f>IF(C157&lt;&gt;"",D2,"")</f>
        <v/>
      </c>
      <c r="E157" s="76" t="str">
        <f>IF(C157&lt;&gt;"",IF(Sheet8!D36="ABS",0,Sheet8!D36),"")</f>
        <v/>
      </c>
      <c r="F157" s="76" t="str">
        <f>IF(C157&lt;&gt;"",IF(Sheet8!F36="ABS","A", Sheet8!F36),"")</f>
        <v/>
      </c>
      <c r="G157" s="76" t="str">
        <f>IF(C157&lt;&gt;"",IF(Sheet8!J36="ABS","A",SUM(Sheet8!H36,Sheet8!J36)),"")</f>
        <v/>
      </c>
      <c r="H157" t="str">
        <f>IF(C157&lt;&gt;"",IF(Sheet1!O17=50,1,IF(Sheet1!O17=100,2,IF(Sheet1!O17=150,3,IF(Sheet1!O17=200,4)))),"")</f>
        <v/>
      </c>
      <c r="I157" t="str">
        <f>IF(C157&lt;&gt;"",I2,"")</f>
        <v/>
      </c>
    </row>
    <row r="158" spans="1:9">
      <c r="A158" t="str">
        <f>IF(C158&lt;&gt;"",A2,"")</f>
        <v/>
      </c>
      <c r="B158" t="str">
        <f>IF(C158&lt;&gt;"",B2,"")</f>
        <v/>
      </c>
      <c r="C158" t="str">
        <f>IF(Sheet8!B37&lt;&gt;"",Sheet8!B37,"")</f>
        <v/>
      </c>
      <c r="D158" t="str">
        <f>IF(C158&lt;&gt;"",D2,"")</f>
        <v/>
      </c>
      <c r="E158" s="76" t="str">
        <f>IF(C158&lt;&gt;"",IF(Sheet8!D37="ABS",0,Sheet8!D37),"")</f>
        <v/>
      </c>
      <c r="F158" s="76" t="str">
        <f>IF(C158&lt;&gt;"",IF(Sheet8!F37="ABS","A", Sheet8!F37),"")</f>
        <v/>
      </c>
      <c r="G158" s="76" t="str">
        <f>IF(C158&lt;&gt;"",IF(Sheet8!J37="ABS","A",SUM(Sheet8!H37,Sheet8!J37)),"")</f>
        <v/>
      </c>
      <c r="H158" t="str">
        <f>IF(C158&lt;&gt;"",IF(Sheet1!O17=50,1,IF(Sheet1!O17=100,2,IF(Sheet1!O17=150,3,IF(Sheet1!O17=200,4)))),"")</f>
        <v/>
      </c>
      <c r="I158" t="str">
        <f>IF(C158&lt;&gt;"",I2,"")</f>
        <v/>
      </c>
    </row>
    <row r="159" spans="1:9">
      <c r="A159" t="str">
        <f>IF(C159&lt;&gt;"",A2,"")</f>
        <v/>
      </c>
      <c r="B159" t="str">
        <f>IF(C159&lt;&gt;"",B2,"")</f>
        <v/>
      </c>
      <c r="C159" t="str">
        <f>IF(Sheet8!B38&lt;&gt;"",Sheet8!B38,"")</f>
        <v/>
      </c>
      <c r="D159" t="str">
        <f>IF(C159&lt;&gt;"",D2,"")</f>
        <v/>
      </c>
      <c r="E159" s="76" t="str">
        <f>IF(C159&lt;&gt;"",IF(Sheet8!D38="ABS",0,Sheet8!D38),"")</f>
        <v/>
      </c>
      <c r="F159" s="76" t="str">
        <f>IF(C159&lt;&gt;"",IF(Sheet8!F38="ABS","A", Sheet8!F38),"")</f>
        <v/>
      </c>
      <c r="G159" s="76" t="str">
        <f>IF(C159&lt;&gt;"",IF(Sheet8!J38="ABS","A",SUM(Sheet8!H38,Sheet8!J38)),"")</f>
        <v/>
      </c>
      <c r="H159" t="str">
        <f>IF(C159&lt;&gt;"",IF(Sheet1!O17=50,1,IF(Sheet1!O17=100,2,IF(Sheet1!O17=150,3,IF(Sheet1!O17=200,4)))),"")</f>
        <v/>
      </c>
      <c r="I159" t="str">
        <f>IF(C159&lt;&gt;"",I2,"")</f>
        <v/>
      </c>
    </row>
    <row r="160" spans="1:9">
      <c r="A160" t="str">
        <f>IF(C160&lt;&gt;"",A2,"")</f>
        <v/>
      </c>
      <c r="B160" t="str">
        <f>IF(C160&lt;&gt;"",B2,"")</f>
        <v/>
      </c>
      <c r="C160" t="str">
        <f>IF(Sheet8!B39&lt;&gt;"",Sheet8!B39,"")</f>
        <v/>
      </c>
      <c r="D160" t="str">
        <f>IF(C160&lt;&gt;"",D2,"")</f>
        <v/>
      </c>
      <c r="E160" s="76" t="str">
        <f>IF(C160&lt;&gt;"",IF(Sheet8!D39="ABS",0,Sheet8!D39),"")</f>
        <v/>
      </c>
      <c r="F160" s="76" t="str">
        <f>IF(C160&lt;&gt;"",IF(Sheet8!F39="ABS","A", Sheet8!F39),"")</f>
        <v/>
      </c>
      <c r="G160" s="76" t="str">
        <f>IF(C160&lt;&gt;"",IF(Sheet8!J39="ABS","A",SUM(Sheet8!H39,Sheet8!J39)),"")</f>
        <v/>
      </c>
      <c r="H160" t="str">
        <f>IF(C160&lt;&gt;"",IF(Sheet1!O17=50,1,IF(Sheet1!O17=100,2,IF(Sheet1!O17=150,3,IF(Sheet1!O17=200,4)))),"")</f>
        <v/>
      </c>
      <c r="I160" t="str">
        <f>IF(C160&lt;&gt;"",I2,"")</f>
        <v/>
      </c>
    </row>
    <row r="161" spans="1:9">
      <c r="A161" t="str">
        <f>IF(C161&lt;&gt;"",A2,"")</f>
        <v/>
      </c>
      <c r="B161" t="str">
        <f>IF(C161&lt;&gt;"",B2,"")</f>
        <v/>
      </c>
      <c r="C161" t="str">
        <f>IF(Sheet8!B40&lt;&gt;"",Sheet8!B40,"")</f>
        <v/>
      </c>
      <c r="D161" t="str">
        <f>IF(C161&lt;&gt;"",D2,"")</f>
        <v/>
      </c>
      <c r="E161" s="76" t="str">
        <f>IF(C161&lt;&gt;"",IF(Sheet8!D40="ABS",0,Sheet8!D40),"")</f>
        <v/>
      </c>
      <c r="F161" s="76" t="str">
        <f>IF(C161&lt;&gt;"",IF(Sheet8!F40="ABS","A", Sheet8!F40),"")</f>
        <v/>
      </c>
      <c r="G161" s="76" t="str">
        <f>IF(C161&lt;&gt;"",IF(Sheet8!J40="ABS","A",SUM(Sheet8!H40,Sheet8!J40)),"")</f>
        <v/>
      </c>
      <c r="H161" t="str">
        <f>IF(C161&lt;&gt;"",IF(Sheet1!O17=50,1,IF(Sheet1!O17=100,2,IF(Sheet1!O17=150,3,IF(Sheet1!O17=200,4)))),"")</f>
        <v/>
      </c>
      <c r="I161" t="str">
        <f>IF(C161&lt;&gt;"",I2,"")</f>
        <v/>
      </c>
    </row>
    <row r="162" spans="1:9">
      <c r="A162" s="73" t="str">
        <f>IF(C162&lt;&gt;"",A2,"")</f>
        <v/>
      </c>
      <c r="B162" s="73" t="str">
        <f>IF(C162&lt;&gt;"",B2,"")</f>
        <v/>
      </c>
      <c r="C162" s="73" t="str">
        <f>IF(Sheet9!B21&lt;&gt;"",Sheet9!B21,"")</f>
        <v/>
      </c>
      <c r="D162" s="73" t="str">
        <f>IF(C162&lt;&gt;"",D2,"")</f>
        <v/>
      </c>
      <c r="E162" s="75" t="str">
        <f>IF(C162&lt;&gt;"",IF(Sheet9!D21="ABS",0,Sheet9!D21),"")</f>
        <v/>
      </c>
      <c r="F162" s="76" t="str">
        <f>IF(C162&lt;&gt;"",IF(Sheet9!F21="ABS","A", Sheet9!F21),"")</f>
        <v/>
      </c>
      <c r="G162" s="75" t="str">
        <f>IF(C162&lt;&gt;"",IF(Sheet9!J21="ABS","A",SUM(Sheet9!H21,Sheet9!J21)),"")</f>
        <v/>
      </c>
      <c r="H162" t="str">
        <f>IF(C162&lt;&gt;"",IF(Sheet1!O17=50,1,IF(Sheet1!O17=100,2,IF(Sheet1!O17=150,3,IF(Sheet1!O17=200,4)))),"")</f>
        <v/>
      </c>
      <c r="I162" t="str">
        <f>IF(C162&lt;&gt;"",I2,"")</f>
        <v/>
      </c>
    </row>
    <row r="163" spans="1:9">
      <c r="A163" t="str">
        <f>IF(C163&lt;&gt;"",A2,"")</f>
        <v/>
      </c>
      <c r="B163" t="str">
        <f>IF(C163&lt;&gt;"",B2,"")</f>
        <v/>
      </c>
      <c r="C163" t="str">
        <f>IF(Sheet9!B22&lt;&gt;"",Sheet9!B22,"")</f>
        <v/>
      </c>
      <c r="D163" t="str">
        <f>IF(C163&lt;&gt;"",D2,"")</f>
        <v/>
      </c>
      <c r="E163" s="76" t="str">
        <f>IF(C163&lt;&gt;"",IF(Sheet9!D22="ABS",0,Sheet9!D22),"")</f>
        <v/>
      </c>
      <c r="F163" s="76" t="str">
        <f>IF(C163&lt;&gt;"",IF(Sheet9!F22="ABS","A", Sheet9!F22),"")</f>
        <v/>
      </c>
      <c r="G163" s="76" t="str">
        <f>IF(C163&lt;&gt;"",IF(Sheet9!J22="ABS","A",SUM(Sheet9!H22,Sheet9!J22)),"")</f>
        <v/>
      </c>
      <c r="H163" t="str">
        <f>IF(C163&lt;&gt;"",IF(Sheet1!O17=50,1,IF(Sheet1!O17=100,2,IF(Sheet1!O17=150,3,IF(Sheet1!O17=200,4)))),"")</f>
        <v/>
      </c>
      <c r="I163" t="str">
        <f>IF(C163&lt;&gt;"",I2,"")</f>
        <v/>
      </c>
    </row>
    <row r="164" spans="1:9">
      <c r="A164" t="str">
        <f>IF(C164&lt;&gt;"",A2,"")</f>
        <v/>
      </c>
      <c r="B164" t="str">
        <f>IF(C164&lt;&gt;"",B2,"")</f>
        <v/>
      </c>
      <c r="C164" t="str">
        <f>IF(Sheet9!B23&lt;&gt;"",Sheet9!B23,"")</f>
        <v/>
      </c>
      <c r="D164" t="str">
        <f>IF(C164&lt;&gt;"",D2,"")</f>
        <v/>
      </c>
      <c r="E164" s="76" t="str">
        <f>IF(C164&lt;&gt;"",IF(Sheet9!D23="ABS",0,Sheet9!D23),"")</f>
        <v/>
      </c>
      <c r="F164" s="76" t="str">
        <f>IF(C164&lt;&gt;"",IF(Sheet9!F23="ABS","A", Sheet9!F23),"")</f>
        <v/>
      </c>
      <c r="G164" s="76" t="str">
        <f>IF(C164&lt;&gt;"",IF(Sheet9!J23="ABS","A",SUM(Sheet9!H23,Sheet9!J23)),"")</f>
        <v/>
      </c>
      <c r="H164" t="str">
        <f>IF(C164&lt;&gt;"",IF(Sheet1!O17=50,1,IF(Sheet1!O17=100,2,IF(Sheet1!O17=150,3,IF(Sheet1!O17=200,4)))),"")</f>
        <v/>
      </c>
      <c r="I164" t="str">
        <f>IF(C164&lt;&gt;"",I2,"")</f>
        <v/>
      </c>
    </row>
    <row r="165" spans="1:9">
      <c r="A165" t="str">
        <f>IF(C165&lt;&gt;"",A2,"")</f>
        <v/>
      </c>
      <c r="B165" t="str">
        <f>IF(C165&lt;&gt;"",B2,"")</f>
        <v/>
      </c>
      <c r="C165" t="str">
        <f>IF(Sheet9!B24&lt;&gt;"",Sheet9!B24,"")</f>
        <v/>
      </c>
      <c r="D165" t="str">
        <f>IF(C165&lt;&gt;"",D2,"")</f>
        <v/>
      </c>
      <c r="E165" s="76" t="str">
        <f>IF(C165&lt;&gt;"",IF(Sheet9!D24="ABS",0,Sheet9!D24),"")</f>
        <v/>
      </c>
      <c r="F165" s="76" t="str">
        <f>IF(C165&lt;&gt;"",IF(Sheet9!F24="ABS","A", Sheet9!F24),"")</f>
        <v/>
      </c>
      <c r="G165" s="76" t="str">
        <f>IF(C165&lt;&gt;"",IF(Sheet9!J24="ABS","A",SUM(Sheet9!H24,Sheet9!J24)),"")</f>
        <v/>
      </c>
      <c r="H165" t="str">
        <f>IF(C165&lt;&gt;"",IF(Sheet1!O17=50,1,IF(Sheet1!O17=100,2,IF(Sheet1!O17=150,3,IF(Sheet1!O17=200,4)))),"")</f>
        <v/>
      </c>
      <c r="I165" t="str">
        <f>IF(C165&lt;&gt;"",I2,"")</f>
        <v/>
      </c>
    </row>
    <row r="166" spans="1:9">
      <c r="A166" t="str">
        <f>IF(C166&lt;&gt;"",A2,"")</f>
        <v/>
      </c>
      <c r="B166" t="str">
        <f>IF(C166&lt;&gt;"",B2,"")</f>
        <v/>
      </c>
      <c r="C166" t="str">
        <f>IF(Sheet9!B25&lt;&gt;"",Sheet9!B25,"")</f>
        <v/>
      </c>
      <c r="D166" t="str">
        <f>IF(C166&lt;&gt;"",D2,"")</f>
        <v/>
      </c>
      <c r="E166" s="76" t="str">
        <f>IF(C166&lt;&gt;"",IF(Sheet9!D25="ABS",0,Sheet9!D25),"")</f>
        <v/>
      </c>
      <c r="F166" s="76" t="str">
        <f>IF(C166&lt;&gt;"",IF(Sheet9!F25="ABS","A", Sheet9!F25),"")</f>
        <v/>
      </c>
      <c r="G166" s="76" t="str">
        <f>IF(C166&lt;&gt;"",IF(Sheet9!J25="ABS","A",SUM(Sheet9!H25,Sheet9!J25)),"")</f>
        <v/>
      </c>
      <c r="H166" t="str">
        <f>IF(C166&lt;&gt;"",IF(Sheet1!O17=50,1,IF(Sheet1!O17=100,2,IF(Sheet1!O17=150,3,IF(Sheet1!O17=200,4)))),"")</f>
        <v/>
      </c>
      <c r="I166" t="str">
        <f>IF(C166&lt;&gt;"",I2,"")</f>
        <v/>
      </c>
    </row>
    <row r="167" spans="1:9">
      <c r="A167" t="str">
        <f>IF(C167&lt;&gt;"",A2,"")</f>
        <v/>
      </c>
      <c r="B167" t="str">
        <f>IF(C167&lt;&gt;"",B2,"")</f>
        <v/>
      </c>
      <c r="C167" t="str">
        <f>IF(Sheet9!B26&lt;&gt;"",Sheet9!B26,"")</f>
        <v/>
      </c>
      <c r="D167" t="str">
        <f>IF(C167&lt;&gt;"",D2,"")</f>
        <v/>
      </c>
      <c r="E167" s="76" t="str">
        <f>IF(C167&lt;&gt;"",IF(Sheet9!D26="ABS",0,Sheet9!D26),"")</f>
        <v/>
      </c>
      <c r="F167" s="76" t="str">
        <f>IF(C167&lt;&gt;"",IF(Sheet9!F26="ABS","A", Sheet9!F26),"")</f>
        <v/>
      </c>
      <c r="G167" s="76" t="str">
        <f>IF(C167&lt;&gt;"",IF(Sheet9!J26="ABS","A",SUM(Sheet9!H26,Sheet9!J26)),"")</f>
        <v/>
      </c>
      <c r="H167" t="str">
        <f>IF(C167&lt;&gt;"",IF(Sheet1!O17=50,1,IF(Sheet1!O17=100,2,IF(Sheet1!O17=150,3,IF(Sheet1!O17=200,4)))),"")</f>
        <v/>
      </c>
      <c r="I167" t="str">
        <f>IF(C167&lt;&gt;"",I2,"")</f>
        <v/>
      </c>
    </row>
    <row r="168" spans="1:9">
      <c r="A168" t="str">
        <f>IF(C168&lt;&gt;"",A2,"")</f>
        <v/>
      </c>
      <c r="B168" t="str">
        <f>IF(C168&lt;&gt;"",B2,"")</f>
        <v/>
      </c>
      <c r="C168" t="str">
        <f>IF(Sheet9!B27&lt;&gt;"",Sheet9!B27,"")</f>
        <v/>
      </c>
      <c r="D168" t="str">
        <f>IF(C168&lt;&gt;"",D2,"")</f>
        <v/>
      </c>
      <c r="E168" s="76" t="str">
        <f>IF(C168&lt;&gt;"",IF(Sheet9!D27="ABS",0,Sheet9!D27),"")</f>
        <v/>
      </c>
      <c r="F168" s="76" t="str">
        <f>IF(C168&lt;&gt;"",IF(Sheet9!F27="ABS","A", Sheet9!F27),"")</f>
        <v/>
      </c>
      <c r="G168" s="76" t="str">
        <f>IF(C168&lt;&gt;"",IF(Sheet9!J27="ABS","A",SUM(Sheet9!H27,Sheet9!J27)),"")</f>
        <v/>
      </c>
      <c r="H168" t="str">
        <f>IF(C168&lt;&gt;"",IF(Sheet1!O17=50,1,IF(Sheet1!O17=100,2,IF(Sheet1!O17=150,3,IF(Sheet1!O17=200,4)))),"")</f>
        <v/>
      </c>
      <c r="I168" t="str">
        <f>IF(C168&lt;&gt;"",I2,"")</f>
        <v/>
      </c>
    </row>
    <row r="169" spans="1:9">
      <c r="A169" t="str">
        <f>IF(C169&lt;&gt;"",A2,"")</f>
        <v/>
      </c>
      <c r="B169" t="str">
        <f>IF(C169&lt;&gt;"",B2,"")</f>
        <v/>
      </c>
      <c r="C169" t="str">
        <f>IF(Sheet9!B28&lt;&gt;"",Sheet9!B28,"")</f>
        <v/>
      </c>
      <c r="D169" t="str">
        <f>IF(C169&lt;&gt;"",D2,"")</f>
        <v/>
      </c>
      <c r="E169" s="76" t="str">
        <f>IF(C169&lt;&gt;"",IF(Sheet9!D28="ABS",0,Sheet9!D28),"")</f>
        <v/>
      </c>
      <c r="F169" s="76" t="str">
        <f>IF(C169&lt;&gt;"",IF(Sheet9!F28="ABS","A", Sheet9!F28),"")</f>
        <v/>
      </c>
      <c r="G169" s="76" t="str">
        <f>IF(C169&lt;&gt;"",IF(Sheet9!J28="ABS","A",SUM(Sheet9!H28,Sheet9!J28)),"")</f>
        <v/>
      </c>
      <c r="H169" t="str">
        <f>IF(C169&lt;&gt;"",IF(Sheet1!O17=50,1,IF(Sheet1!O17=100,2,IF(Sheet1!O17=150,3,IF(Sheet1!O17=200,4)))),"")</f>
        <v/>
      </c>
      <c r="I169" t="str">
        <f>IF(C169&lt;&gt;"",I2,"")</f>
        <v/>
      </c>
    </row>
    <row r="170" spans="1:9">
      <c r="A170" t="str">
        <f>IF(C170&lt;&gt;"",A2,"")</f>
        <v/>
      </c>
      <c r="B170" t="str">
        <f>IF(C170&lt;&gt;"",B2,"")</f>
        <v/>
      </c>
      <c r="C170" t="str">
        <f>IF(Sheet9!B29&lt;&gt;"",Sheet9!B29,"")</f>
        <v/>
      </c>
      <c r="D170" t="str">
        <f>IF(C170&lt;&gt;"",D2,"")</f>
        <v/>
      </c>
      <c r="E170" s="76" t="str">
        <f>IF(C170&lt;&gt;"",IF(Sheet9!D29="ABS",0,Sheet9!D29),"")</f>
        <v/>
      </c>
      <c r="F170" s="76" t="str">
        <f>IF(C170&lt;&gt;"",IF(Sheet9!F29="ABS","A", Sheet9!F29),"")</f>
        <v/>
      </c>
      <c r="G170" s="76" t="str">
        <f>IF(C170&lt;&gt;"",IF(Sheet9!J29="ABS","A",SUM(Sheet9!H29,Sheet9!J29)),"")</f>
        <v/>
      </c>
      <c r="H170" t="str">
        <f>IF(C170&lt;&gt;"",IF(Sheet1!O17=50,1,IF(Sheet1!O17=100,2,IF(Sheet1!O17=150,3,IF(Sheet1!O17=200,4)))),"")</f>
        <v/>
      </c>
      <c r="I170" t="str">
        <f>IF(C170&lt;&gt;"",I2,"")</f>
        <v/>
      </c>
    </row>
    <row r="171" spans="1:9">
      <c r="A171" t="str">
        <f>IF(C171&lt;&gt;"",A2,"")</f>
        <v/>
      </c>
      <c r="B171" t="str">
        <f>IF(C171&lt;&gt;"",B2,"")</f>
        <v/>
      </c>
      <c r="C171" t="str">
        <f>IF(Sheet9!B30&lt;&gt;"",Sheet9!B30,"")</f>
        <v/>
      </c>
      <c r="D171" t="str">
        <f>IF(C171&lt;&gt;"",D2,"")</f>
        <v/>
      </c>
      <c r="E171" s="76" t="str">
        <f>IF(C171&lt;&gt;"",IF(Sheet9!D30="ABS",0,Sheet9!D30),"")</f>
        <v/>
      </c>
      <c r="F171" s="76" t="str">
        <f>IF(C171&lt;&gt;"",IF(Sheet9!F30="ABS","A", Sheet9!F30),"")</f>
        <v/>
      </c>
      <c r="G171" s="76" t="str">
        <f>IF(C171&lt;&gt;"",IF(Sheet9!J30="ABS","A",SUM(Sheet9!H30,Sheet9!J30)),"")</f>
        <v/>
      </c>
      <c r="H171" t="str">
        <f>IF(C171&lt;&gt;"",IF(Sheet1!O17=50,1,IF(Sheet1!O17=100,2,IF(Sheet1!O17=150,3,IF(Sheet1!O17=200,4)))),"")</f>
        <v/>
      </c>
      <c r="I171" t="str">
        <f>IF(C171&lt;&gt;"",I2,"")</f>
        <v/>
      </c>
    </row>
    <row r="172" spans="1:9">
      <c r="A172" t="str">
        <f>IF(C172&lt;&gt;"",A2,"")</f>
        <v/>
      </c>
      <c r="B172" t="str">
        <f>IF(C172&lt;&gt;"",B2,"")</f>
        <v/>
      </c>
      <c r="C172" t="str">
        <f>IF(Sheet9!B31&lt;&gt;"",Sheet9!B31,"")</f>
        <v/>
      </c>
      <c r="D172" t="str">
        <f>IF(C172&lt;&gt;"",D2,"")</f>
        <v/>
      </c>
      <c r="E172" s="76" t="str">
        <f>IF(C172&lt;&gt;"",IF(Sheet9!D31="ABS",0,Sheet9!D31),"")</f>
        <v/>
      </c>
      <c r="F172" s="76" t="str">
        <f>IF(C172&lt;&gt;"",IF(Sheet9!F31="ABS","A", Sheet9!F31),"")</f>
        <v/>
      </c>
      <c r="G172" s="76" t="str">
        <f>IF(C172&lt;&gt;"",IF(Sheet9!J31="ABS","A",SUM(Sheet9!H31,Sheet9!J31)),"")</f>
        <v/>
      </c>
      <c r="H172" t="str">
        <f>IF(C172&lt;&gt;"",IF(Sheet1!O17=50,1,IF(Sheet1!O17=100,2,IF(Sheet1!O17=150,3,IF(Sheet1!O17=200,4)))),"")</f>
        <v/>
      </c>
      <c r="I172" t="str">
        <f>IF(C172&lt;&gt;"",I2,"")</f>
        <v/>
      </c>
    </row>
    <row r="173" spans="1:9">
      <c r="A173" t="str">
        <f>IF(C173&lt;&gt;"",A2,"")</f>
        <v/>
      </c>
      <c r="B173" t="str">
        <f>IF(C173&lt;&gt;"",B2,"")</f>
        <v/>
      </c>
      <c r="C173" t="str">
        <f>IF(Sheet9!B32&lt;&gt;"",Sheet9!B32,"")</f>
        <v/>
      </c>
      <c r="D173" t="str">
        <f>IF(C173&lt;&gt;"",D2,"")</f>
        <v/>
      </c>
      <c r="E173" s="76" t="str">
        <f>IF(C173&lt;&gt;"",IF(Sheet9!D32="ABS",0,Sheet9!D32),"")</f>
        <v/>
      </c>
      <c r="F173" s="76" t="str">
        <f>IF(C173&lt;&gt;"",IF(Sheet9!F32="ABS","A", Sheet9!F32),"")</f>
        <v/>
      </c>
      <c r="G173" s="76" t="str">
        <f>IF(C173&lt;&gt;"",IF(Sheet9!J32="ABS","A",SUM(Sheet9!H32,Sheet9!J32)),"")</f>
        <v/>
      </c>
      <c r="H173" t="str">
        <f>IF(C173&lt;&gt;"",IF(Sheet1!O17=50,1,IF(Sheet1!O17=100,2,IF(Sheet1!O17=150,3,IF(Sheet1!O17=200,4)))),"")</f>
        <v/>
      </c>
      <c r="I173" t="str">
        <f>IF(C173&lt;&gt;"",I2,"")</f>
        <v/>
      </c>
    </row>
    <row r="174" spans="1:9">
      <c r="A174" t="str">
        <f>IF(C174&lt;&gt;"",A2,"")</f>
        <v/>
      </c>
      <c r="B174" t="str">
        <f>IF(C174&lt;&gt;"",B2,"")</f>
        <v/>
      </c>
      <c r="C174" t="str">
        <f>IF(Sheet9!B33&lt;&gt;"",Sheet9!B33,"")</f>
        <v/>
      </c>
      <c r="D174" t="str">
        <f>IF(C174&lt;&gt;"",D2,"")</f>
        <v/>
      </c>
      <c r="E174" s="76" t="str">
        <f>IF(C174&lt;&gt;"",IF(Sheet9!D33="ABS",0,Sheet9!D33),"")</f>
        <v/>
      </c>
      <c r="F174" s="76" t="str">
        <f>IF(C174&lt;&gt;"",IF(Sheet9!F33="ABS","A", Sheet9!F33),"")</f>
        <v/>
      </c>
      <c r="G174" s="76" t="str">
        <f>IF(C174&lt;&gt;"",IF(Sheet9!J33="ABS","A",SUM(Sheet9!H33,Sheet9!J33)),"")</f>
        <v/>
      </c>
      <c r="H174" t="str">
        <f>IF(C174&lt;&gt;"",IF(Sheet1!O17=50,1,IF(Sheet1!O17=100,2,IF(Sheet1!O17=150,3,IF(Sheet1!O17=200,4)))),"")</f>
        <v/>
      </c>
      <c r="I174" t="str">
        <f>IF(C174&lt;&gt;"",I2,"")</f>
        <v/>
      </c>
    </row>
    <row r="175" spans="1:9">
      <c r="A175" t="str">
        <f>IF(C175&lt;&gt;"",A2,"")</f>
        <v/>
      </c>
      <c r="B175" t="str">
        <f>IF(C175&lt;&gt;"",B2,"")</f>
        <v/>
      </c>
      <c r="C175" t="str">
        <f>IF(Sheet9!B34&lt;&gt;"",Sheet9!B34,"")</f>
        <v/>
      </c>
      <c r="D175" t="str">
        <f>IF(C175&lt;&gt;"",D2,"")</f>
        <v/>
      </c>
      <c r="E175" s="76" t="str">
        <f>IF(C175&lt;&gt;"",IF(Sheet9!D34="ABS",0,Sheet9!D34),"")</f>
        <v/>
      </c>
      <c r="F175" s="76" t="str">
        <f>IF(C175&lt;&gt;"",IF(Sheet9!F34="ABS","A", Sheet9!F34),"")</f>
        <v/>
      </c>
      <c r="G175" s="76" t="str">
        <f>IF(C175&lt;&gt;"",IF(Sheet9!J34="ABS","A",SUM(Sheet9!H34,Sheet9!J34)),"")</f>
        <v/>
      </c>
      <c r="H175" t="str">
        <f>IF(C175&lt;&gt;"",IF(Sheet1!O17=50,1,IF(Sheet1!O17=100,2,IF(Sheet1!O17=150,3,IF(Sheet1!O17=200,4)))),"")</f>
        <v/>
      </c>
      <c r="I175" t="str">
        <f>IF(C175&lt;&gt;"",I2,"")</f>
        <v/>
      </c>
    </row>
    <row r="176" spans="1:9">
      <c r="A176" t="str">
        <f>IF(C176&lt;&gt;"",A2,"")</f>
        <v/>
      </c>
      <c r="B176" t="str">
        <f>IF(C176&lt;&gt;"",B2,"")</f>
        <v/>
      </c>
      <c r="C176" t="str">
        <f>IF(Sheet9!B35&lt;&gt;"",Sheet9!B35,"")</f>
        <v/>
      </c>
      <c r="D176" t="str">
        <f>IF(C176&lt;&gt;"",D2,"")</f>
        <v/>
      </c>
      <c r="E176" s="76" t="str">
        <f>IF(C176&lt;&gt;"",IF(Sheet9!D35="ABS",0,Sheet9!D35),"")</f>
        <v/>
      </c>
      <c r="F176" s="76" t="str">
        <f>IF(C176&lt;&gt;"",IF(Sheet9!F35="ABS","A", Sheet9!F35),"")</f>
        <v/>
      </c>
      <c r="G176" s="76" t="str">
        <f>IF(C176&lt;&gt;"",IF(Sheet9!J35="ABS","A",SUM(Sheet9!H35,Sheet9!J35)),"")</f>
        <v/>
      </c>
      <c r="H176" t="str">
        <f>IF(C176&lt;&gt;"",IF(Sheet1!O17=50,1,IF(Sheet1!O17=100,2,IF(Sheet1!O17=150,3,IF(Sheet1!O17=200,4)))),"")</f>
        <v/>
      </c>
      <c r="I176" t="str">
        <f>IF(C176&lt;&gt;"",I2,"")</f>
        <v/>
      </c>
    </row>
    <row r="177" spans="1:9">
      <c r="A177" t="str">
        <f>IF(C177&lt;&gt;"",A2,"")</f>
        <v/>
      </c>
      <c r="B177" t="str">
        <f>IF(C177&lt;&gt;"",B2,"")</f>
        <v/>
      </c>
      <c r="C177" t="str">
        <f>IF(Sheet9!B36&lt;&gt;"",Sheet9!B36,"")</f>
        <v/>
      </c>
      <c r="D177" t="str">
        <f>IF(C177&lt;&gt;"",D2,"")</f>
        <v/>
      </c>
      <c r="E177" s="76" t="str">
        <f>IF(C177&lt;&gt;"",IF(Sheet9!D36="ABS",0,Sheet9!D36),"")</f>
        <v/>
      </c>
      <c r="F177" s="76" t="str">
        <f>IF(C177&lt;&gt;"",IF(Sheet9!F36="ABS","A", Sheet9!F36),"")</f>
        <v/>
      </c>
      <c r="G177" s="76" t="str">
        <f>IF(C177&lt;&gt;"",IF(Sheet9!J36="ABS","A",SUM(Sheet9!H36,Sheet9!J36)),"")</f>
        <v/>
      </c>
      <c r="H177" t="str">
        <f>IF(C177&lt;&gt;"",IF(Sheet1!O17=50,1,IF(Sheet1!O17=100,2,IF(Sheet1!O17=150,3,IF(Sheet1!O17=200,4)))),"")</f>
        <v/>
      </c>
      <c r="I177" t="str">
        <f>IF(C177&lt;&gt;"",I2,"")</f>
        <v/>
      </c>
    </row>
    <row r="178" spans="1:9">
      <c r="A178" t="str">
        <f>IF(C178&lt;&gt;"",A2,"")</f>
        <v/>
      </c>
      <c r="B178" t="str">
        <f>IF(C178&lt;&gt;"",B2,"")</f>
        <v/>
      </c>
      <c r="C178" t="str">
        <f>IF(Sheet9!B37&lt;&gt;"",Sheet9!B37,"")</f>
        <v/>
      </c>
      <c r="D178" t="str">
        <f>IF(C178&lt;&gt;"",D2,"")</f>
        <v/>
      </c>
      <c r="E178" s="76" t="str">
        <f>IF(C178&lt;&gt;"",IF(Sheet9!D37="ABS",0,Sheet9!D37),"")</f>
        <v/>
      </c>
      <c r="F178" s="76" t="str">
        <f>IF(C178&lt;&gt;"",IF(Sheet9!F37="ABS","A", Sheet9!F37),"")</f>
        <v/>
      </c>
      <c r="G178" s="76" t="str">
        <f>IF(C178&lt;&gt;"",IF(Sheet9!J37="ABS","A",SUM(Sheet9!H37,Sheet9!J37)),"")</f>
        <v/>
      </c>
      <c r="H178" t="str">
        <f>IF(C178&lt;&gt;"",IF(Sheet1!O17=50,1,IF(Sheet1!O17=100,2,IF(Sheet1!O17=150,3,IF(Sheet1!O17=200,4)))),"")</f>
        <v/>
      </c>
      <c r="I178" t="str">
        <f>IF(C178&lt;&gt;"",I2,"")</f>
        <v/>
      </c>
    </row>
    <row r="179" spans="1:9">
      <c r="A179" t="str">
        <f>IF(C179&lt;&gt;"",A2,"")</f>
        <v/>
      </c>
      <c r="B179" t="str">
        <f>IF(C179&lt;&gt;"",B2,"")</f>
        <v/>
      </c>
      <c r="C179" t="str">
        <f>IF(Sheet9!B38&lt;&gt;"",Sheet9!B38,"")</f>
        <v/>
      </c>
      <c r="D179" t="str">
        <f>IF(C179&lt;&gt;"",D2,"")</f>
        <v/>
      </c>
      <c r="E179" s="76" t="str">
        <f>IF(C179&lt;&gt;"",IF(Sheet9!D38="ABS",0,Sheet9!D38),"")</f>
        <v/>
      </c>
      <c r="F179" s="76" t="str">
        <f>IF(C179&lt;&gt;"",IF(Sheet9!F38="ABS","A", Sheet9!F38),"")</f>
        <v/>
      </c>
      <c r="G179" s="76" t="str">
        <f>IF(C179&lt;&gt;"",IF(Sheet9!J38="ABS","A",SUM(Sheet9!H38,Sheet9!J38)),"")</f>
        <v/>
      </c>
      <c r="H179" t="str">
        <f>IF(C179&lt;&gt;"",IF(Sheet1!O17=50,1,IF(Sheet1!O17=100,2,IF(Sheet1!O17=150,3,IF(Sheet1!O17=200,4)))),"")</f>
        <v/>
      </c>
      <c r="I179" t="str">
        <f>IF(C179&lt;&gt;"",I2,"")</f>
        <v/>
      </c>
    </row>
    <row r="180" spans="1:9">
      <c r="A180" t="str">
        <f>IF(C180&lt;&gt;"",A2,"")</f>
        <v/>
      </c>
      <c r="B180" t="str">
        <f>IF(C180&lt;&gt;"",B2,"")</f>
        <v/>
      </c>
      <c r="C180" t="str">
        <f>IF(Sheet9!B39&lt;&gt;"",Sheet9!B39,"")</f>
        <v/>
      </c>
      <c r="D180" t="str">
        <f>IF(C180&lt;&gt;"",D2,"")</f>
        <v/>
      </c>
      <c r="E180" s="76" t="str">
        <f>IF(C180&lt;&gt;"",IF(Sheet9!D39="ABS",0,Sheet9!D39),"")</f>
        <v/>
      </c>
      <c r="F180" s="76" t="str">
        <f>IF(C180&lt;&gt;"",IF(Sheet9!F39="ABS","A", Sheet9!F39),"")</f>
        <v/>
      </c>
      <c r="G180" s="76" t="str">
        <f>IF(C180&lt;&gt;"",IF(Sheet9!J39="ABS","A",SUM(Sheet9!H39,Sheet9!J39)),"")</f>
        <v/>
      </c>
      <c r="H180" t="str">
        <f>IF(C180&lt;&gt;"",IF(Sheet1!O17=50,1,IF(Sheet1!O17=100,2,IF(Sheet1!O17=150,3,IF(Sheet1!O17=200,4)))),"")</f>
        <v/>
      </c>
      <c r="I180" t="str">
        <f>IF(C180&lt;&gt;"",I2,"")</f>
        <v/>
      </c>
    </row>
    <row r="181" spans="1:9">
      <c r="A181" t="str">
        <f>IF(C181&lt;&gt;"",A2,"")</f>
        <v/>
      </c>
      <c r="B181" t="str">
        <f>IF(C181&lt;&gt;"",B2,"")</f>
        <v/>
      </c>
      <c r="C181" t="str">
        <f>IF(Sheet9!B40&lt;&gt;"",Sheet9!B40,"")</f>
        <v/>
      </c>
      <c r="D181" t="str">
        <f>IF(C181&lt;&gt;"",D2,"")</f>
        <v/>
      </c>
      <c r="E181" s="76" t="str">
        <f>IF(C181&lt;&gt;"",IF(Sheet9!D40="ABS",0,Sheet9!D40),"")</f>
        <v/>
      </c>
      <c r="F181" s="76" t="str">
        <f>IF(C181&lt;&gt;"",IF(Sheet9!F40="ABS","A", Sheet9!F40),"")</f>
        <v/>
      </c>
      <c r="G181" s="76" t="str">
        <f>IF(C181&lt;&gt;"",IF(Sheet9!J40="ABS","A",SUM(Sheet9!H40,Sheet9!J40)),"")</f>
        <v/>
      </c>
      <c r="H181" t="str">
        <f>IF(C181&lt;&gt;"",IF(Sheet1!O17=50,1,IF(Sheet1!O17=100,2,IF(Sheet1!O17=150,3,IF(Sheet1!O17=200,4)))),"")</f>
        <v/>
      </c>
      <c r="I181" t="str">
        <f>IF(C181&lt;&gt;"",I2,"")</f>
        <v/>
      </c>
    </row>
    <row r="182" spans="1:9">
      <c r="A182" s="73" t="str">
        <f>IF(C182&lt;&gt;"",A2,"")</f>
        <v/>
      </c>
      <c r="B182" s="73" t="str">
        <f>IF(C182&lt;&gt;"",B2,"")</f>
        <v/>
      </c>
      <c r="C182" s="73" t="str">
        <f>IF(Sheet10!B21&lt;&gt;"",Sheet10!B21,"")</f>
        <v/>
      </c>
      <c r="D182" s="73" t="str">
        <f>IF(C182&lt;&gt;"",D2,"")</f>
        <v/>
      </c>
      <c r="E182" s="75" t="str">
        <f>IF(C182&lt;&gt;"",IF(Sheet10!D21="ABS",0,Sheet10!D21),"")</f>
        <v/>
      </c>
      <c r="F182" s="76" t="str">
        <f>IF(C182&lt;&gt;"",IF(Sheet10!F21="ABS","A", Sheet10!F21),"")</f>
        <v/>
      </c>
      <c r="G182" s="75" t="str">
        <f>IF(C182&lt;&gt;"",IF(Sheet10!J21="ABS","A",SUM(Sheet10!H21,Sheet10!J21)),"")</f>
        <v/>
      </c>
      <c r="H182" t="str">
        <f>IF(C182&lt;&gt;"",IF(Sheet1!O17=50,1,IF(Sheet1!O17=100,2,IF(Sheet1!O17=150,3,IF(Sheet1!O17=200,4)))),"")</f>
        <v/>
      </c>
      <c r="I182" t="str">
        <f>IF(C182&lt;&gt;"",I2,"")</f>
        <v/>
      </c>
    </row>
    <row r="183" spans="1:9">
      <c r="A183" t="str">
        <f>IF(C183&lt;&gt;"",A2,"")</f>
        <v/>
      </c>
      <c r="B183" t="str">
        <f>IF(C183&lt;&gt;"",B2,"")</f>
        <v/>
      </c>
      <c r="C183" t="str">
        <f>IF(Sheet10!B22&lt;&gt;"",Sheet10!B22,"")</f>
        <v/>
      </c>
      <c r="D183" t="str">
        <f>IF(C183&lt;&gt;"",D2,"")</f>
        <v/>
      </c>
      <c r="E183" s="76" t="str">
        <f>IF(C183&lt;&gt;"",IF(Sheet10!D22="ABS",0,Sheet10!D22),"")</f>
        <v/>
      </c>
      <c r="F183" s="76" t="str">
        <f>IF(C183&lt;&gt;"",IF(Sheet10!F22="ABS","A", Sheet10!F22),"")</f>
        <v/>
      </c>
      <c r="G183" s="76" t="str">
        <f>IF(C183&lt;&gt;"",IF(Sheet10!J22="ABS","A",SUM(Sheet10!H22,Sheet10!J22)),"")</f>
        <v/>
      </c>
      <c r="H183" t="str">
        <f>IF(C183&lt;&gt;"",IF(Sheet1!O17=50,1,IF(Sheet1!O17=100,2,IF(Sheet1!O17=150,3,IF(Sheet1!O17=200,4)))),"")</f>
        <v/>
      </c>
      <c r="I183" t="str">
        <f>IF(C183&lt;&gt;"",I2,"")</f>
        <v/>
      </c>
    </row>
    <row r="184" spans="1:9">
      <c r="A184" t="str">
        <f>IF(C184&lt;&gt;"",A2,"")</f>
        <v/>
      </c>
      <c r="B184" t="str">
        <f>IF(C184&lt;&gt;"",B2,"")</f>
        <v/>
      </c>
      <c r="C184" t="str">
        <f>IF(Sheet10!B23&lt;&gt;"",Sheet10!B23,"")</f>
        <v/>
      </c>
      <c r="D184" t="str">
        <f>IF(C184&lt;&gt;"",D2,"")</f>
        <v/>
      </c>
      <c r="E184" s="76" t="str">
        <f>IF(C184&lt;&gt;"",IF(Sheet10!D23="ABS",0,Sheet10!D23),"")</f>
        <v/>
      </c>
      <c r="F184" s="76" t="str">
        <f>IF(C184&lt;&gt;"",IF(Sheet10!F23="ABS","A", Sheet10!F23),"")</f>
        <v/>
      </c>
      <c r="G184" s="76" t="str">
        <f>IF(C184&lt;&gt;"",IF(Sheet10!J23="ABS","A",SUM(Sheet10!H23,Sheet10!J23)),"")</f>
        <v/>
      </c>
      <c r="H184" t="str">
        <f>IF(C184&lt;&gt;"",IF(Sheet1!O17=50,1,IF(Sheet1!O17=100,2,IF(Sheet1!O17=150,3,IF(Sheet1!O17=200,4)))),"")</f>
        <v/>
      </c>
      <c r="I184" t="str">
        <f>IF(C184&lt;&gt;"",I2,"")</f>
        <v/>
      </c>
    </row>
    <row r="185" spans="1:9">
      <c r="A185" t="str">
        <f>IF(C185&lt;&gt;"",A2,"")</f>
        <v/>
      </c>
      <c r="B185" t="str">
        <f>IF(C185&lt;&gt;"",B2,"")</f>
        <v/>
      </c>
      <c r="C185" t="str">
        <f>IF(Sheet10!B24&lt;&gt;"",Sheet10!B24,"")</f>
        <v/>
      </c>
      <c r="D185" t="str">
        <f>IF(C185&lt;&gt;"",D2,"")</f>
        <v/>
      </c>
      <c r="E185" s="76" t="str">
        <f>IF(C185&lt;&gt;"",IF(Sheet10!D24="ABS",0,Sheet10!D24),"")</f>
        <v/>
      </c>
      <c r="F185" s="76" t="str">
        <f>IF(C185&lt;&gt;"",IF(Sheet10!F24="ABS","A", Sheet10!F24),"")</f>
        <v/>
      </c>
      <c r="G185" s="76" t="str">
        <f>IF(C185&lt;&gt;"",IF(Sheet10!J24="ABS","A",SUM(Sheet10!H24,Sheet10!J24)),"")</f>
        <v/>
      </c>
      <c r="H185" t="str">
        <f>IF(C185&lt;&gt;"",IF(Sheet1!O17=50,1,IF(Sheet1!O17=100,2,IF(Sheet1!O17=150,3,IF(Sheet1!O17=200,4)))),"")</f>
        <v/>
      </c>
      <c r="I185" t="str">
        <f>IF(C185&lt;&gt;"",I2,"")</f>
        <v/>
      </c>
    </row>
    <row r="186" spans="1:9">
      <c r="A186" t="str">
        <f>IF(C186&lt;&gt;"",A2,"")</f>
        <v/>
      </c>
      <c r="B186" t="str">
        <f>IF(C186&lt;&gt;"",B2,"")</f>
        <v/>
      </c>
      <c r="C186" t="str">
        <f>IF(Sheet10!B25&lt;&gt;"",Sheet10!B25,"")</f>
        <v/>
      </c>
      <c r="D186" t="str">
        <f>IF(C186&lt;&gt;"",D2,"")</f>
        <v/>
      </c>
      <c r="E186" s="76" t="str">
        <f>IF(C186&lt;&gt;"",IF(Sheet10!D25="ABS",0,Sheet10!D25),"")</f>
        <v/>
      </c>
      <c r="F186" s="76" t="str">
        <f>IF(C186&lt;&gt;"",IF(Sheet10!F25="ABS","A", Sheet10!F25),"")</f>
        <v/>
      </c>
      <c r="G186" s="76" t="str">
        <f>IF(C186&lt;&gt;"",IF(Sheet10!J25="ABS","A",SUM(Sheet10!H25,Sheet10!J25)),"")</f>
        <v/>
      </c>
      <c r="H186" t="str">
        <f>IF(C186&lt;&gt;"",IF(Sheet1!O17=50,1,IF(Sheet1!O17=100,2,IF(Sheet1!O17=150,3,IF(Sheet1!O17=200,4)))),"")</f>
        <v/>
      </c>
      <c r="I186" t="str">
        <f>IF(C186&lt;&gt;"",I2,"")</f>
        <v/>
      </c>
    </row>
    <row r="187" spans="1:9">
      <c r="A187" t="str">
        <f>IF(C187&lt;&gt;"",A2,"")</f>
        <v/>
      </c>
      <c r="B187" t="str">
        <f>IF(C187&lt;&gt;"",B2,"")</f>
        <v/>
      </c>
      <c r="C187" t="str">
        <f>IF(Sheet10!B26&lt;&gt;"",Sheet10!B26,"")</f>
        <v/>
      </c>
      <c r="D187" t="str">
        <f>IF(C187&lt;&gt;"",D2,"")</f>
        <v/>
      </c>
      <c r="E187" s="76" t="str">
        <f>IF(C187&lt;&gt;"",IF(Sheet10!D26="ABS",0,Sheet10!D26),"")</f>
        <v/>
      </c>
      <c r="F187" s="76" t="str">
        <f>IF(C187&lt;&gt;"",IF(Sheet10!F26="ABS","A", Sheet10!F26),"")</f>
        <v/>
      </c>
      <c r="G187" s="76" t="str">
        <f>IF(C187&lt;&gt;"",IF(Sheet10!J26="ABS","A",SUM(Sheet10!H26,Sheet10!J26)),"")</f>
        <v/>
      </c>
      <c r="H187" t="str">
        <f>IF(C187&lt;&gt;"",IF(Sheet1!O17=50,1,IF(Sheet1!O17=100,2,IF(Sheet1!O17=150,3,IF(Sheet1!O17=200,4)))),"")</f>
        <v/>
      </c>
      <c r="I187" t="str">
        <f>IF(C187&lt;&gt;"",I2,"")</f>
        <v/>
      </c>
    </row>
    <row r="188" spans="1:9">
      <c r="A188" t="str">
        <f>IF(C188&lt;&gt;"",A2,"")</f>
        <v/>
      </c>
      <c r="B188" t="str">
        <f>IF(C188&lt;&gt;"",B2,"")</f>
        <v/>
      </c>
      <c r="C188" t="str">
        <f>IF(Sheet10!B27&lt;&gt;"",Sheet10!B27,"")</f>
        <v/>
      </c>
      <c r="D188" t="str">
        <f>IF(C188&lt;&gt;"",D2,"")</f>
        <v/>
      </c>
      <c r="E188" s="76" t="str">
        <f>IF(C188&lt;&gt;"",IF(Sheet10!D27="ABS",0,Sheet10!D27),"")</f>
        <v/>
      </c>
      <c r="F188" s="76" t="str">
        <f>IF(C188&lt;&gt;"",IF(Sheet10!F27="ABS","A", Sheet10!F27),"")</f>
        <v/>
      </c>
      <c r="G188" s="76" t="str">
        <f>IF(C188&lt;&gt;"",IF(Sheet10!J27="ABS","A",SUM(Sheet10!H27,Sheet10!J27)),"")</f>
        <v/>
      </c>
      <c r="H188" t="str">
        <f>IF(C188&lt;&gt;"",IF(Sheet1!O17=50,1,IF(Sheet1!O17=100,2,IF(Sheet1!O17=150,3,IF(Sheet1!O17=200,4)))),"")</f>
        <v/>
      </c>
      <c r="I188" t="str">
        <f>IF(C188&lt;&gt;"",I2,"")</f>
        <v/>
      </c>
    </row>
    <row r="189" spans="1:9">
      <c r="A189" t="str">
        <f>IF(C189&lt;&gt;"",A2,"")</f>
        <v/>
      </c>
      <c r="B189" t="str">
        <f>IF(C189&lt;&gt;"",B2,"")</f>
        <v/>
      </c>
      <c r="C189" t="str">
        <f>IF(Sheet10!B28&lt;&gt;"",Sheet10!B28,"")</f>
        <v/>
      </c>
      <c r="D189" t="str">
        <f>IF(C189&lt;&gt;"",D2,"")</f>
        <v/>
      </c>
      <c r="E189" s="76" t="str">
        <f>IF(C189&lt;&gt;"",IF(Sheet10!D28="ABS",0,Sheet10!D28),"")</f>
        <v/>
      </c>
      <c r="F189" s="76" t="str">
        <f>IF(C189&lt;&gt;"",IF(Sheet10!F28="ABS","A", Sheet10!F28),"")</f>
        <v/>
      </c>
      <c r="G189" s="76" t="str">
        <f>IF(C189&lt;&gt;"",IF(Sheet10!J28="ABS","A",SUM(Sheet10!H28,Sheet10!J28)),"")</f>
        <v/>
      </c>
      <c r="H189" t="str">
        <f>IF(C189&lt;&gt;"",IF(Sheet1!O17=50,1,IF(Sheet1!O17=100,2,IF(Sheet1!O17=150,3,IF(Sheet1!O17=200,4)))),"")</f>
        <v/>
      </c>
      <c r="I189" t="str">
        <f>IF(C189&lt;&gt;"",I2,"")</f>
        <v/>
      </c>
    </row>
    <row r="190" spans="1:9">
      <c r="A190" t="str">
        <f>IF(C190&lt;&gt;"",A2,"")</f>
        <v/>
      </c>
      <c r="B190" t="str">
        <f>IF(C190&lt;&gt;"",B2,"")</f>
        <v/>
      </c>
      <c r="C190" t="str">
        <f>IF(Sheet10!B29&lt;&gt;"",Sheet10!B29,"")</f>
        <v/>
      </c>
      <c r="D190" t="str">
        <f>IF(C190&lt;&gt;"",D2,"")</f>
        <v/>
      </c>
      <c r="E190" s="76" t="str">
        <f>IF(C190&lt;&gt;"",IF(Sheet10!D29="ABS",0,Sheet10!D29),"")</f>
        <v/>
      </c>
      <c r="F190" s="76" t="str">
        <f>IF(C190&lt;&gt;"",IF(Sheet10!F29="ABS","A", Sheet10!F29),"")</f>
        <v/>
      </c>
      <c r="G190" s="76" t="str">
        <f>IF(C190&lt;&gt;"",IF(Sheet10!J29="ABS","A",SUM(Sheet10!H29,Sheet10!J29)),"")</f>
        <v/>
      </c>
      <c r="H190" t="str">
        <f>IF(C190&lt;&gt;"",IF(Sheet1!O17=50,1,IF(Sheet1!O17=100,2,IF(Sheet1!O17=150,3,IF(Sheet1!O17=200,4)))),"")</f>
        <v/>
      </c>
      <c r="I190" t="str">
        <f>IF(C190&lt;&gt;"",I2,"")</f>
        <v/>
      </c>
    </row>
    <row r="191" spans="1:9">
      <c r="A191" t="str">
        <f>IF(C191&lt;&gt;"",A2,"")</f>
        <v/>
      </c>
      <c r="B191" t="str">
        <f>IF(C191&lt;&gt;"",B2,"")</f>
        <v/>
      </c>
      <c r="C191" t="str">
        <f>IF(Sheet10!B30&lt;&gt;"",Sheet10!B30,"")</f>
        <v/>
      </c>
      <c r="D191" t="str">
        <f>IF(C191&lt;&gt;"",D2,"")</f>
        <v/>
      </c>
      <c r="E191" s="76" t="str">
        <f>IF(C191&lt;&gt;"",IF(Sheet10!D30="ABS",0,Sheet10!D30),"")</f>
        <v/>
      </c>
      <c r="F191" s="76" t="str">
        <f>IF(C191&lt;&gt;"",IF(Sheet10!F30="ABS","A", Sheet10!F30),"")</f>
        <v/>
      </c>
      <c r="G191" s="76" t="str">
        <f>IF(C191&lt;&gt;"",IF(Sheet10!J30="ABS","A",SUM(Sheet10!H30,Sheet10!J30)),"")</f>
        <v/>
      </c>
      <c r="H191" t="str">
        <f>IF(C191&lt;&gt;"",IF(Sheet1!O17=50,1,IF(Sheet1!O17=100,2,IF(Sheet1!O17=150,3,IF(Sheet1!O17=200,4)))),"")</f>
        <v/>
      </c>
      <c r="I191" t="str">
        <f>IF(C191&lt;&gt;"",I2,"")</f>
        <v/>
      </c>
    </row>
    <row r="192" spans="1:9">
      <c r="A192" t="str">
        <f>IF(C192&lt;&gt;"",A2,"")</f>
        <v/>
      </c>
      <c r="B192" t="str">
        <f>IF(C192&lt;&gt;"",B2,"")</f>
        <v/>
      </c>
      <c r="C192" t="str">
        <f>IF(Sheet10!B31&lt;&gt;"",Sheet10!B31,"")</f>
        <v/>
      </c>
      <c r="D192" t="str">
        <f>IF(C192&lt;&gt;"",D2,"")</f>
        <v/>
      </c>
      <c r="E192" s="76" t="str">
        <f>IF(C192&lt;&gt;"",IF(Sheet10!D31="ABS",0,Sheet10!D31),"")</f>
        <v/>
      </c>
      <c r="F192" s="76" t="str">
        <f>IF(C192&lt;&gt;"",IF(Sheet10!F31="ABS","A", Sheet10!F31),"")</f>
        <v/>
      </c>
      <c r="G192" s="76" t="str">
        <f>IF(C192&lt;&gt;"",IF(Sheet10!J31="ABS","A",SUM(Sheet10!H31,Sheet10!J31)),"")</f>
        <v/>
      </c>
      <c r="H192" t="str">
        <f>IF(C192&lt;&gt;"",IF(Sheet1!O17=50,1,IF(Sheet1!O17=100,2,IF(Sheet1!O17=150,3,IF(Sheet1!O17=200,4)))),"")</f>
        <v/>
      </c>
      <c r="I192" t="str">
        <f>IF(C192&lt;&gt;"",I2,"")</f>
        <v/>
      </c>
    </row>
    <row r="193" spans="1:9">
      <c r="A193" t="str">
        <f>IF(C193&lt;&gt;"",A2,"")</f>
        <v/>
      </c>
      <c r="B193" t="str">
        <f>IF(C193&lt;&gt;"",B2,"")</f>
        <v/>
      </c>
      <c r="C193" t="str">
        <f>IF(Sheet10!B32&lt;&gt;"",Sheet10!B32,"")</f>
        <v/>
      </c>
      <c r="D193" t="str">
        <f>IF(C193&lt;&gt;"",D2,"")</f>
        <v/>
      </c>
      <c r="E193" s="76" t="str">
        <f>IF(C193&lt;&gt;"",IF(Sheet10!D32="ABS",0,Sheet10!D32),"")</f>
        <v/>
      </c>
      <c r="F193" s="76" t="str">
        <f>IF(C193&lt;&gt;"",IF(Sheet10!F32="ABS","A", Sheet10!F32),"")</f>
        <v/>
      </c>
      <c r="G193" s="76" t="str">
        <f>IF(C193&lt;&gt;"",IF(Sheet10!J32="ABS","A",SUM(Sheet10!H32,Sheet10!J32)),"")</f>
        <v/>
      </c>
      <c r="H193" t="str">
        <f>IF(C193&lt;&gt;"",IF(Sheet1!O17=50,1,IF(Sheet1!O17=100,2,IF(Sheet1!O17=150,3,IF(Sheet1!O17=200,4)))),"")</f>
        <v/>
      </c>
      <c r="I193" t="str">
        <f>IF(C193&lt;&gt;"",I2,"")</f>
        <v/>
      </c>
    </row>
    <row r="194" spans="1:9">
      <c r="A194" t="str">
        <f>IF(C194&lt;&gt;"",A2,"")</f>
        <v/>
      </c>
      <c r="B194" t="str">
        <f>IF(C194&lt;&gt;"",B2,"")</f>
        <v/>
      </c>
      <c r="C194" t="str">
        <f>IF(Sheet10!B33&lt;&gt;"",Sheet10!B33,"")</f>
        <v/>
      </c>
      <c r="D194" t="str">
        <f>IF(C194&lt;&gt;"",D2,"")</f>
        <v/>
      </c>
      <c r="E194" s="76" t="str">
        <f>IF(C194&lt;&gt;"",IF(Sheet10!D33="ABS",0,Sheet10!D33),"")</f>
        <v/>
      </c>
      <c r="F194" s="76" t="str">
        <f>IF(C194&lt;&gt;"",IF(Sheet10!F33="ABS","A", Sheet10!F33),"")</f>
        <v/>
      </c>
      <c r="G194" s="76" t="str">
        <f>IF(C194&lt;&gt;"",IF(Sheet10!J33="ABS","A",SUM(Sheet10!H33,Sheet10!J33)),"")</f>
        <v/>
      </c>
      <c r="H194" t="str">
        <f>IF(C194&lt;&gt;"",IF(Sheet1!O17=50,1,IF(Sheet1!O17=100,2,IF(Sheet1!O17=150,3,IF(Sheet1!O17=200,4)))),"")</f>
        <v/>
      </c>
      <c r="I194" t="str">
        <f>IF(C194&lt;&gt;"",I2,"")</f>
        <v/>
      </c>
    </row>
    <row r="195" spans="1:9">
      <c r="A195" t="str">
        <f>IF(C195&lt;&gt;"",A2,"")</f>
        <v/>
      </c>
      <c r="B195" t="str">
        <f>IF(C195&lt;&gt;"",B2,"")</f>
        <v/>
      </c>
      <c r="C195" t="str">
        <f>IF(Sheet10!B34&lt;&gt;"",Sheet10!B34,"")</f>
        <v/>
      </c>
      <c r="D195" t="str">
        <f>IF(C195&lt;&gt;"",D2,"")</f>
        <v/>
      </c>
      <c r="E195" s="76" t="str">
        <f>IF(C195&lt;&gt;"",IF(Sheet10!D34="ABS",0,Sheet10!D34),"")</f>
        <v/>
      </c>
      <c r="F195" s="76" t="str">
        <f>IF(C195&lt;&gt;"",IF(Sheet10!F34="ABS","A", Sheet10!F34),"")</f>
        <v/>
      </c>
      <c r="G195" s="76" t="str">
        <f>IF(C195&lt;&gt;"",IF(Sheet10!J34="ABS","A",SUM(Sheet10!H34,Sheet10!J34)),"")</f>
        <v/>
      </c>
      <c r="H195" t="str">
        <f>IF(C195&lt;&gt;"",IF(Sheet1!O17=50,1,IF(Sheet1!O17=100,2,IF(Sheet1!O17=150,3,IF(Sheet1!O17=200,4)))),"")</f>
        <v/>
      </c>
      <c r="I195" t="str">
        <f>IF(C195&lt;&gt;"",I2,"")</f>
        <v/>
      </c>
    </row>
    <row r="196" spans="1:9">
      <c r="A196" t="str">
        <f>IF(C196&lt;&gt;"",A2,"")</f>
        <v/>
      </c>
      <c r="B196" t="str">
        <f>IF(C196&lt;&gt;"",B2,"")</f>
        <v/>
      </c>
      <c r="C196" t="str">
        <f>IF(Sheet10!B35&lt;&gt;"",Sheet10!B35,"")</f>
        <v/>
      </c>
      <c r="D196" t="str">
        <f>IF(C196&lt;&gt;"",D2,"")</f>
        <v/>
      </c>
      <c r="E196" s="76" t="str">
        <f>IF(C196&lt;&gt;"",IF(Sheet10!D35="ABS",0,Sheet10!D35),"")</f>
        <v/>
      </c>
      <c r="F196" s="76" t="str">
        <f>IF(C196&lt;&gt;"",IF(Sheet10!F35="ABS","A", Sheet10!F35),"")</f>
        <v/>
      </c>
      <c r="G196" s="76" t="str">
        <f>IF(C196&lt;&gt;"",IF(Sheet10!J35="ABS","A",SUM(Sheet10!H35,Sheet10!J35)),"")</f>
        <v/>
      </c>
      <c r="H196" t="str">
        <f>IF(C196&lt;&gt;"",IF(Sheet1!O17=50,1,IF(Sheet1!O17=100,2,IF(Sheet1!O17=150,3,IF(Sheet1!O17=200,4)))),"")</f>
        <v/>
      </c>
      <c r="I196" t="str">
        <f>IF(C196&lt;&gt;"",I2,"")</f>
        <v/>
      </c>
    </row>
    <row r="197" spans="1:9">
      <c r="A197" t="str">
        <f>IF(C197&lt;&gt;"",A2,"")</f>
        <v/>
      </c>
      <c r="B197" t="str">
        <f>IF(C197&lt;&gt;"",B2,"")</f>
        <v/>
      </c>
      <c r="C197" t="str">
        <f>IF(Sheet10!B36&lt;&gt;"",Sheet10!B36,"")</f>
        <v/>
      </c>
      <c r="D197" t="str">
        <f>IF(C197&lt;&gt;"",D2,"")</f>
        <v/>
      </c>
      <c r="E197" s="76" t="str">
        <f>IF(C197&lt;&gt;"",IF(Sheet10!D36="ABS",0,Sheet10!D36),"")</f>
        <v/>
      </c>
      <c r="F197" s="76" t="str">
        <f>IF(C197&lt;&gt;"",IF(Sheet10!F36="ABS","A", Sheet10!F36),"")</f>
        <v/>
      </c>
      <c r="G197" s="76" t="str">
        <f>IF(C197&lt;&gt;"",IF(Sheet10!J36="ABS","A",SUM(Sheet10!H36,Sheet10!J36)),"")</f>
        <v/>
      </c>
      <c r="H197" t="str">
        <f>IF(C197&lt;&gt;"",IF(Sheet1!O17=50,1,IF(Sheet1!O17=100,2,IF(Sheet1!O17=150,3,IF(Sheet1!O17=200,4)))),"")</f>
        <v/>
      </c>
      <c r="I197" t="str">
        <f>IF(C197&lt;&gt;"",I2,"")</f>
        <v/>
      </c>
    </row>
    <row r="198" spans="1:9">
      <c r="A198" t="str">
        <f>IF(C198&lt;&gt;"",A2,"")</f>
        <v/>
      </c>
      <c r="B198" t="str">
        <f>IF(C198&lt;&gt;"",B2,"")</f>
        <v/>
      </c>
      <c r="C198" t="str">
        <f>IF(Sheet10!B37&lt;&gt;"",Sheet10!B37,"")</f>
        <v/>
      </c>
      <c r="D198" t="str">
        <f>IF(C198&lt;&gt;"",D2,"")</f>
        <v/>
      </c>
      <c r="E198" s="76" t="str">
        <f>IF(C198&lt;&gt;"",IF(Sheet10!D37="ABS",0,Sheet10!D37),"")</f>
        <v/>
      </c>
      <c r="F198" s="76" t="str">
        <f>IF(C198&lt;&gt;"",IF(Sheet10!F37="ABS","A", Sheet10!F37),"")</f>
        <v/>
      </c>
      <c r="G198" s="76" t="str">
        <f>IF(C198&lt;&gt;"",IF(Sheet10!J37="ABS","A",SUM(Sheet10!H37,Sheet10!J37)),"")</f>
        <v/>
      </c>
      <c r="H198" t="str">
        <f>IF(C198&lt;&gt;"",IF(Sheet1!O17=50,1,IF(Sheet1!O17=100,2,IF(Sheet1!O17=150,3,IF(Sheet1!O17=200,4)))),"")</f>
        <v/>
      </c>
      <c r="I198" t="str">
        <f>IF(C198&lt;&gt;"",I2,"")</f>
        <v/>
      </c>
    </row>
    <row r="199" spans="1:9">
      <c r="A199" t="str">
        <f>IF(C199&lt;&gt;"",A2,"")</f>
        <v/>
      </c>
      <c r="B199" t="str">
        <f>IF(C199&lt;&gt;"",B2,"")</f>
        <v/>
      </c>
      <c r="C199" t="str">
        <f>IF(Sheet10!B38&lt;&gt;"",Sheet10!B38,"")</f>
        <v/>
      </c>
      <c r="D199" t="str">
        <f>IF(C199&lt;&gt;"",D2,"")</f>
        <v/>
      </c>
      <c r="E199" s="76" t="str">
        <f>IF(C199&lt;&gt;"",IF(Sheet10!D38="ABS",0,Sheet10!D38),"")</f>
        <v/>
      </c>
      <c r="F199" s="76" t="str">
        <f>IF(C199&lt;&gt;"",IF(Sheet10!F38="ABS","A", Sheet10!F38),"")</f>
        <v/>
      </c>
      <c r="G199" s="76" t="str">
        <f>IF(C199&lt;&gt;"",IF(Sheet10!J38="ABS","A",SUM(Sheet10!H38,Sheet10!J38)),"")</f>
        <v/>
      </c>
      <c r="H199" t="str">
        <f>IF(C199&lt;&gt;"",IF(Sheet1!O17=50,1,IF(Sheet1!O17=100,2,IF(Sheet1!O17=150,3,IF(Sheet1!O17=200,4)))),"")</f>
        <v/>
      </c>
      <c r="I199" t="str">
        <f>IF(C199&lt;&gt;"",I2,"")</f>
        <v/>
      </c>
    </row>
    <row r="200" spans="1:9">
      <c r="A200" t="str">
        <f>IF(C200&lt;&gt;"",A2,"")</f>
        <v/>
      </c>
      <c r="B200" t="str">
        <f>IF(C200&lt;&gt;"",B2,"")</f>
        <v/>
      </c>
      <c r="C200" t="str">
        <f>IF(Sheet10!B39&lt;&gt;"",Sheet10!B39,"")</f>
        <v/>
      </c>
      <c r="D200" t="str">
        <f>IF(C200&lt;&gt;"",D2,"")</f>
        <v/>
      </c>
      <c r="E200" s="76" t="str">
        <f>IF(C200&lt;&gt;"",IF(Sheet10!D39="ABS",0,Sheet10!D39),"")</f>
        <v/>
      </c>
      <c r="F200" s="76" t="str">
        <f>IF(C200&lt;&gt;"",IF(Sheet10!F39="ABS","A", Sheet10!F39),"")</f>
        <v/>
      </c>
      <c r="G200" s="76" t="str">
        <f>IF(C200&lt;&gt;"",IF(Sheet10!J39="ABS","A",SUM(Sheet10!H39,Sheet10!J39)),"")</f>
        <v/>
      </c>
      <c r="H200" t="str">
        <f>IF(C200&lt;&gt;"",IF(Sheet1!O17=50,1,IF(Sheet1!O17=100,2,IF(Sheet1!O17=150,3,IF(Sheet1!O17=200,4)))),"")</f>
        <v/>
      </c>
      <c r="I200" t="str">
        <f>IF(C200&lt;&gt;"",I2,"")</f>
        <v/>
      </c>
    </row>
    <row r="201" spans="1:9">
      <c r="A201" t="str">
        <f>IF(C201&lt;&gt;"",A2,"")</f>
        <v/>
      </c>
      <c r="B201" t="str">
        <f>IF(C201&lt;&gt;"",B2,"")</f>
        <v/>
      </c>
      <c r="C201" t="str">
        <f>IF(Sheet10!B40&lt;&gt;"",Sheet10!B40,"")</f>
        <v/>
      </c>
      <c r="D201" t="str">
        <f>IF(C201&lt;&gt;"",D2,"")</f>
        <v/>
      </c>
      <c r="E201" s="76" t="str">
        <f>IF(C201&lt;&gt;"",IF(Sheet10!D40="ABS",0,Sheet10!D40),"")</f>
        <v/>
      </c>
      <c r="F201" s="76" t="str">
        <f>IF(C201&lt;&gt;"",IF(Sheet10!F40="ABS","A", Sheet10!F40),"")</f>
        <v/>
      </c>
      <c r="G201" s="76" t="str">
        <f>IF(C201&lt;&gt;"",IF(Sheet10!J40="ABS","A",SUM(Sheet10!H40,Sheet10!J40)),"")</f>
        <v/>
      </c>
      <c r="H201" t="str">
        <f>IF(C201&lt;&gt;"",IF(Sheet1!O17=50,1,IF(Sheet1!O17=100,2,IF(Sheet1!O17=150,3,IF(Sheet1!O17=200,4)))),"")</f>
        <v/>
      </c>
      <c r="I201" t="str">
        <f>IF(C201&lt;&gt;"",I2,"")</f>
        <v/>
      </c>
    </row>
    <row r="202" spans="1:9">
      <c r="A202" s="73" t="str">
        <f>IF(C202&lt;&gt;"",A2,"")</f>
        <v/>
      </c>
      <c r="B202" s="73" t="str">
        <f>IF(C202&lt;&gt;"",B2,"")</f>
        <v/>
      </c>
      <c r="C202" s="73" t="str">
        <f>IF(Sheet11!B21&lt;&gt;"",Sheet11!B21,"")</f>
        <v/>
      </c>
      <c r="D202" s="73" t="str">
        <f>IF(C202&lt;&gt;"",D2,"")</f>
        <v/>
      </c>
      <c r="E202" s="75" t="str">
        <f>IF(C202&lt;&gt;"",IF(Sheet11!D21="ABS",0,Sheet11!D21),"")</f>
        <v/>
      </c>
      <c r="F202" s="76" t="str">
        <f>IF(C202&lt;&gt;"",IF(Sheet11!F21="ABS","A", Sheet11!F21),"")</f>
        <v/>
      </c>
      <c r="G202" s="75" t="str">
        <f>IF(C202&lt;&gt;"",IF(Sheet11!J21="ABS","A",SUM(Sheet11!H21,Sheet11!J21)),"")</f>
        <v/>
      </c>
      <c r="H202" t="str">
        <f>IF(C202&lt;&gt;"",IF(Sheet1!O17=50,1,IF(Sheet1!O17=100,2,IF(Sheet1!O17=150,3,IF(Sheet1!O17=200,4)))),"")</f>
        <v/>
      </c>
      <c r="I202" t="str">
        <f>IF(C202&lt;&gt;"",I2,"")</f>
        <v/>
      </c>
    </row>
    <row r="203" spans="1:9">
      <c r="A203" t="str">
        <f>IF(C203&lt;&gt;"",A2,"")</f>
        <v/>
      </c>
      <c r="B203" t="str">
        <f>IF(C203&lt;&gt;"",B2,"")</f>
        <v/>
      </c>
      <c r="C203" t="str">
        <f>IF(Sheet11!B22&lt;&gt;"",Sheet11!B22,"")</f>
        <v/>
      </c>
      <c r="D203" t="str">
        <f>IF(C203&lt;&gt;"",D2,"")</f>
        <v/>
      </c>
      <c r="E203" s="76" t="str">
        <f>IF(C203&lt;&gt;"",IF(Sheet11!D22="ABS",0,Sheet11!D22),"")</f>
        <v/>
      </c>
      <c r="F203" s="76" t="str">
        <f>IF(C203&lt;&gt;"",IF(Sheet11!F22="ABS","A", Sheet11!F22),"")</f>
        <v/>
      </c>
      <c r="G203" s="76" t="str">
        <f>IF(C203&lt;&gt;"",IF(Sheet11!J22="ABS","A",SUM(Sheet11!H22,Sheet11!J22)),"")</f>
        <v/>
      </c>
      <c r="H203" t="str">
        <f>IF(C203&lt;&gt;"",IF(Sheet1!O17=50,1,IF(Sheet1!O17=100,2,IF(Sheet1!O17=150,3,IF(Sheet1!O17=200,4)))),"")</f>
        <v/>
      </c>
      <c r="I203" t="str">
        <f>IF(C203&lt;&gt;"",I2,"")</f>
        <v/>
      </c>
    </row>
    <row r="204" spans="1:9">
      <c r="A204" t="str">
        <f>IF(C204&lt;&gt;"",A2,"")</f>
        <v/>
      </c>
      <c r="B204" t="str">
        <f>IF(C204&lt;&gt;"",B2,"")</f>
        <v/>
      </c>
      <c r="C204" t="str">
        <f>IF(Sheet11!B23&lt;&gt;"",Sheet11!B23,"")</f>
        <v/>
      </c>
      <c r="D204" t="str">
        <f>IF(C204&lt;&gt;"",D2,"")</f>
        <v/>
      </c>
      <c r="E204" s="76" t="str">
        <f>IF(C204&lt;&gt;"",IF(Sheet11!D23="ABS",0,Sheet11!D23),"")</f>
        <v/>
      </c>
      <c r="F204" s="76" t="str">
        <f>IF(C204&lt;&gt;"",IF(Sheet11!F23="ABS","A", Sheet11!F23),"")</f>
        <v/>
      </c>
      <c r="G204" s="76" t="str">
        <f>IF(C204&lt;&gt;"",IF(Sheet11!J23="ABS","A",SUM(Sheet11!H23,Sheet11!J23)),"")</f>
        <v/>
      </c>
      <c r="H204" t="str">
        <f>IF(C204&lt;&gt;"",IF(Sheet1!O17=50,1,IF(Sheet1!O17=100,2,IF(Sheet1!O17=150,3,IF(Sheet1!O17=200,4)))),"")</f>
        <v/>
      </c>
      <c r="I204" t="str">
        <f>IF(C204&lt;&gt;"",I2,"")</f>
        <v/>
      </c>
    </row>
    <row r="205" spans="1:9">
      <c r="A205" t="str">
        <f>IF(C205&lt;&gt;"",A2,"")</f>
        <v/>
      </c>
      <c r="B205" t="str">
        <f>IF(C205&lt;&gt;"",B2,"")</f>
        <v/>
      </c>
      <c r="C205" t="str">
        <f>IF(Sheet11!B24&lt;&gt;"",Sheet11!B24,"")</f>
        <v/>
      </c>
      <c r="D205" t="str">
        <f>IF(C205&lt;&gt;"",D2,"")</f>
        <v/>
      </c>
      <c r="E205" s="76" t="str">
        <f>IF(C205&lt;&gt;"",IF(Sheet11!D24="ABS",0,Sheet11!D24),"")</f>
        <v/>
      </c>
      <c r="F205" s="76" t="str">
        <f>IF(C205&lt;&gt;"",IF(Sheet11!F24="ABS","A", Sheet11!F24),"")</f>
        <v/>
      </c>
      <c r="G205" s="76" t="str">
        <f>IF(C205&lt;&gt;"",IF(Sheet11!J24="ABS","A",SUM(Sheet11!H24,Sheet11!J24)),"")</f>
        <v/>
      </c>
      <c r="H205" t="str">
        <f>IF(C205&lt;&gt;"",IF(Sheet1!O17=50,1,IF(Sheet1!O17=100,2,IF(Sheet1!O17=150,3,IF(Sheet1!O17=200,4)))),"")</f>
        <v/>
      </c>
      <c r="I205" t="str">
        <f>IF(C205&lt;&gt;"",I2,"")</f>
        <v/>
      </c>
    </row>
    <row r="206" spans="1:9">
      <c r="A206" t="str">
        <f>IF(C206&lt;&gt;"",A2,"")</f>
        <v/>
      </c>
      <c r="B206" t="str">
        <f>IF(C206&lt;&gt;"",B2,"")</f>
        <v/>
      </c>
      <c r="C206" t="str">
        <f>IF(Sheet11!B25&lt;&gt;"",Sheet11!B25,"")</f>
        <v/>
      </c>
      <c r="D206" t="str">
        <f>IF(C206&lt;&gt;"",D2,"")</f>
        <v/>
      </c>
      <c r="E206" s="76" t="str">
        <f>IF(C206&lt;&gt;"",IF(Sheet11!D25="ABS",0,Sheet11!D25),"")</f>
        <v/>
      </c>
      <c r="F206" s="76" t="str">
        <f>IF(C206&lt;&gt;"",IF(Sheet11!F25="ABS","A", Sheet11!F25),"")</f>
        <v/>
      </c>
      <c r="G206" s="76" t="str">
        <f>IF(C206&lt;&gt;"",IF(Sheet11!J25="ABS","A",SUM(Sheet11!H25,Sheet11!J25)),"")</f>
        <v/>
      </c>
      <c r="H206" t="str">
        <f>IF(C206&lt;&gt;"",IF(Sheet1!O17=50,1,IF(Sheet1!O17=100,2,IF(Sheet1!O17=150,3,IF(Sheet1!O17=200,4)))),"")</f>
        <v/>
      </c>
      <c r="I206" t="str">
        <f>IF(C206&lt;&gt;"",I2,"")</f>
        <v/>
      </c>
    </row>
    <row r="207" spans="1:9">
      <c r="A207" t="str">
        <f>IF(C207&lt;&gt;"",A2,"")</f>
        <v/>
      </c>
      <c r="B207" t="str">
        <f>IF(C207&lt;&gt;"",B2,"")</f>
        <v/>
      </c>
      <c r="C207" t="str">
        <f>IF(Sheet11!B26&lt;&gt;"",Sheet11!B26,"")</f>
        <v/>
      </c>
      <c r="D207" t="str">
        <f>IF(C207&lt;&gt;"",D2,"")</f>
        <v/>
      </c>
      <c r="E207" s="76" t="str">
        <f>IF(C207&lt;&gt;"",IF(Sheet11!D26="ABS",0,Sheet11!D26),"")</f>
        <v/>
      </c>
      <c r="F207" s="76" t="str">
        <f>IF(C207&lt;&gt;"",IF(Sheet11!F26="ABS","A", Sheet11!F26),"")</f>
        <v/>
      </c>
      <c r="G207" s="76" t="str">
        <f>IF(C207&lt;&gt;"",IF(Sheet11!J26="ABS","A",SUM(Sheet11!H26,Sheet11!J26)),"")</f>
        <v/>
      </c>
      <c r="H207" t="str">
        <f>IF(C207&lt;&gt;"",IF(Sheet1!O17=50,1,IF(Sheet1!O17=100,2,IF(Sheet1!O17=150,3,IF(Sheet1!O17=200,4)))),"")</f>
        <v/>
      </c>
      <c r="I207" t="str">
        <f>IF(C207&lt;&gt;"",I2,"")</f>
        <v/>
      </c>
    </row>
    <row r="208" spans="1:9">
      <c r="A208" t="str">
        <f>IF(C208&lt;&gt;"",A2,"")</f>
        <v/>
      </c>
      <c r="B208" t="str">
        <f>IF(C208&lt;&gt;"",B2,"")</f>
        <v/>
      </c>
      <c r="C208" t="str">
        <f>IF(Sheet11!B27&lt;&gt;"",Sheet11!B27,"")</f>
        <v/>
      </c>
      <c r="D208" t="str">
        <f>IF(C208&lt;&gt;"",D2,"")</f>
        <v/>
      </c>
      <c r="E208" s="76" t="str">
        <f>IF(C208&lt;&gt;"",IF(Sheet11!D27="ABS",0,Sheet11!D27),"")</f>
        <v/>
      </c>
      <c r="F208" s="76" t="str">
        <f>IF(C208&lt;&gt;"",IF(Sheet11!F27="ABS","A", Sheet11!F27),"")</f>
        <v/>
      </c>
      <c r="G208" s="76" t="str">
        <f>IF(C208&lt;&gt;"",IF(Sheet11!J27="ABS","A",SUM(Sheet11!H27,Sheet11!J27)),"")</f>
        <v/>
      </c>
      <c r="H208" t="str">
        <f>IF(C208&lt;&gt;"",IF(Sheet1!O17=50,1,IF(Sheet1!O17=100,2,IF(Sheet1!O17=150,3,IF(Sheet1!O17=200,4)))),"")</f>
        <v/>
      </c>
      <c r="I208" t="str">
        <f>IF(C208&lt;&gt;"",I2,"")</f>
        <v/>
      </c>
    </row>
    <row r="209" spans="1:9">
      <c r="A209" t="str">
        <f>IF(C209&lt;&gt;"",A2,"")</f>
        <v/>
      </c>
      <c r="B209" t="str">
        <f>IF(C209&lt;&gt;"",B2,"")</f>
        <v/>
      </c>
      <c r="C209" t="str">
        <f>IF(Sheet11!B28&lt;&gt;"",Sheet11!B28,"")</f>
        <v/>
      </c>
      <c r="D209" t="str">
        <f>IF(C209&lt;&gt;"",D2,"")</f>
        <v/>
      </c>
      <c r="E209" s="76" t="str">
        <f>IF(C209&lt;&gt;"",IF(Sheet11!D28="ABS",0,Sheet11!D28),"")</f>
        <v/>
      </c>
      <c r="F209" s="76" t="str">
        <f>IF(C209&lt;&gt;"",IF(Sheet11!F28="ABS","A", Sheet11!F28),"")</f>
        <v/>
      </c>
      <c r="G209" s="76" t="str">
        <f>IF(C209&lt;&gt;"",IF(Sheet11!J28="ABS","A",SUM(Sheet11!H28,Sheet11!J28)),"")</f>
        <v/>
      </c>
      <c r="H209" t="str">
        <f>IF(C209&lt;&gt;"",IF(Sheet1!O17=50,1,IF(Sheet1!O17=100,2,IF(Sheet1!O17=150,3,IF(Sheet1!O17=200,4)))),"")</f>
        <v/>
      </c>
      <c r="I209" t="str">
        <f>IF(C209&lt;&gt;"",I2,"")</f>
        <v/>
      </c>
    </row>
    <row r="210" spans="1:9">
      <c r="A210" t="str">
        <f>IF(C210&lt;&gt;"",A2,"")</f>
        <v/>
      </c>
      <c r="B210" t="str">
        <f>IF(C210&lt;&gt;"",B2,"")</f>
        <v/>
      </c>
      <c r="C210" t="str">
        <f>IF(Sheet11!B29&lt;&gt;"",Sheet11!B29,"")</f>
        <v/>
      </c>
      <c r="D210" t="str">
        <f>IF(C210&lt;&gt;"",D2,"")</f>
        <v/>
      </c>
      <c r="E210" s="76" t="str">
        <f>IF(C210&lt;&gt;"",IF(Sheet11!D29="ABS",0,Sheet11!D29),"")</f>
        <v/>
      </c>
      <c r="F210" s="76" t="str">
        <f>IF(C210&lt;&gt;"",IF(Sheet11!F29="ABS","A", Sheet11!F29),"")</f>
        <v/>
      </c>
      <c r="G210" s="76" t="str">
        <f>IF(C210&lt;&gt;"",IF(Sheet11!J29="ABS","A",SUM(Sheet11!H29,Sheet11!J29)),"")</f>
        <v/>
      </c>
      <c r="H210" t="str">
        <f>IF(C210&lt;&gt;"",IF(Sheet1!O17=50,1,IF(Sheet1!O17=100,2,IF(Sheet1!O17=150,3,IF(Sheet1!O17=200,4)))),"")</f>
        <v/>
      </c>
      <c r="I210" t="str">
        <f>IF(C210&lt;&gt;"",I2,"")</f>
        <v/>
      </c>
    </row>
    <row r="211" spans="1:9">
      <c r="A211" t="str">
        <f>IF(C211&lt;&gt;"",A2,"")</f>
        <v/>
      </c>
      <c r="B211" t="str">
        <f>IF(C211&lt;&gt;"",B2,"")</f>
        <v/>
      </c>
      <c r="C211" t="str">
        <f>IF(Sheet11!B30&lt;&gt;"",Sheet11!B30,"")</f>
        <v/>
      </c>
      <c r="D211" t="str">
        <f>IF(C211&lt;&gt;"",D2,"")</f>
        <v/>
      </c>
      <c r="E211" s="76" t="str">
        <f>IF(C211&lt;&gt;"",IF(Sheet11!D30="ABS",0,Sheet11!D30),"")</f>
        <v/>
      </c>
      <c r="F211" s="76" t="str">
        <f>IF(C211&lt;&gt;"",IF(Sheet11!F30="ABS","A", Sheet11!F30),"")</f>
        <v/>
      </c>
      <c r="G211" s="76" t="str">
        <f>IF(C211&lt;&gt;"",IF(Sheet11!J30="ABS","A",SUM(Sheet11!H30,Sheet11!J30)),"")</f>
        <v/>
      </c>
      <c r="H211" t="str">
        <f>IF(C211&lt;&gt;"",IF(Sheet1!O17=50,1,IF(Sheet1!O17=100,2,IF(Sheet1!O17=150,3))),"")</f>
        <v/>
      </c>
      <c r="I211" t="str">
        <f>IF(C211&lt;&gt;"",I2,"")</f>
        <v/>
      </c>
    </row>
    <row r="212" spans="1:9">
      <c r="A212" t="str">
        <f>IF(C212&lt;&gt;"",A2,"")</f>
        <v/>
      </c>
      <c r="B212" t="str">
        <f>IF(C212&lt;&gt;"",B2,"")</f>
        <v/>
      </c>
      <c r="C212" t="str">
        <f>IF(Sheet11!B31&lt;&gt;"",Sheet11!B31,"")</f>
        <v/>
      </c>
      <c r="D212" t="str">
        <f>IF(C212&lt;&gt;"",D2,"")</f>
        <v/>
      </c>
      <c r="E212" s="76" t="str">
        <f>IF(C212&lt;&gt;"",IF(Sheet11!D31="ABS",0,Sheet11!D31),"")</f>
        <v/>
      </c>
      <c r="F212" s="76" t="str">
        <f>IF(C212&lt;&gt;"",IF(Sheet11!F31="ABS","A", Sheet11!F31),"")</f>
        <v/>
      </c>
      <c r="G212" s="76" t="str">
        <f>IF(C212&lt;&gt;"",IF(Sheet11!J31="ABS","A",SUM(Sheet11!H31,Sheet11!J31)),"")</f>
        <v/>
      </c>
      <c r="H212" t="str">
        <f>IF(C212&lt;&gt;"",IF(Sheet1!O17=50,1,IF(Sheet1!O17=100,2,IF(Sheet1!O17=150,3))),"")</f>
        <v/>
      </c>
      <c r="I212" t="str">
        <f>IF(C212&lt;&gt;"",I2,"")</f>
        <v/>
      </c>
    </row>
    <row r="213" spans="1:9">
      <c r="A213" t="str">
        <f>IF(C213&lt;&gt;"",A2,"")</f>
        <v/>
      </c>
      <c r="B213" t="str">
        <f>IF(C213&lt;&gt;"",B2,"")</f>
        <v/>
      </c>
      <c r="C213" t="str">
        <f>IF(Sheet11!B32&lt;&gt;"",Sheet11!B32,"")</f>
        <v/>
      </c>
      <c r="D213" t="str">
        <f>IF(C213&lt;&gt;"",D2,"")</f>
        <v/>
      </c>
      <c r="E213" s="76" t="str">
        <f>IF(C213&lt;&gt;"",IF(Sheet11!D32="ABS",0,Sheet11!D32),"")</f>
        <v/>
      </c>
      <c r="F213" s="76" t="str">
        <f>IF(C213&lt;&gt;"",IF(Sheet11!F32="ABS","A", Sheet11!F32),"")</f>
        <v/>
      </c>
      <c r="G213" s="76" t="str">
        <f>IF(C213&lt;&gt;"",IF(Sheet11!J32="ABS","A",SUM(Sheet11!H32,Sheet11!J32)),"")</f>
        <v/>
      </c>
      <c r="H213" t="str">
        <f>IF(C213&lt;&gt;"",IF(Sheet1!O17=50,1,IF(Sheet1!O17=100,2,IF(Sheet1!O17=150,3))),"")</f>
        <v/>
      </c>
      <c r="I213" t="str">
        <f>IF(C213&lt;&gt;"",I2,"")</f>
        <v/>
      </c>
    </row>
    <row r="214" spans="1:9">
      <c r="A214" t="str">
        <f>IF(C214&lt;&gt;"",A2,"")</f>
        <v/>
      </c>
      <c r="B214" t="str">
        <f>IF(C214&lt;&gt;"",B2,"")</f>
        <v/>
      </c>
      <c r="C214" t="str">
        <f>IF(Sheet11!B33&lt;&gt;"",Sheet11!B33,"")</f>
        <v/>
      </c>
      <c r="D214" t="str">
        <f>IF(C214&lt;&gt;"",D2,"")</f>
        <v/>
      </c>
      <c r="E214" s="76" t="str">
        <f>IF(C214&lt;&gt;"",IF(Sheet11!D33="ABS",0,Sheet11!D33),"")</f>
        <v/>
      </c>
      <c r="F214" s="76" t="str">
        <f>IF(C214&lt;&gt;"",IF(Sheet11!F33="ABS","A", Sheet11!F33),"")</f>
        <v/>
      </c>
      <c r="G214" s="76" t="str">
        <f>IF(C214&lt;&gt;"",IF(Sheet11!J33="ABS","A",SUM(Sheet11!H33,Sheet11!J33)),"")</f>
        <v/>
      </c>
      <c r="H214" t="str">
        <f>IF(C214&lt;&gt;"",IF(Sheet1!O17=50,1,IF(Sheet1!O17=100,2,IF(Sheet1!O17=150,3))),"")</f>
        <v/>
      </c>
      <c r="I214" t="str">
        <f>IF(C214&lt;&gt;"",I2,"")</f>
        <v/>
      </c>
    </row>
    <row r="215" spans="1:9">
      <c r="A215" t="str">
        <f>IF(C215&lt;&gt;"",A2,"")</f>
        <v/>
      </c>
      <c r="B215" t="str">
        <f>IF(C215&lt;&gt;"",B2,"")</f>
        <v/>
      </c>
      <c r="C215" t="str">
        <f>IF(Sheet11!B34&lt;&gt;"",Sheet11!B34,"")</f>
        <v/>
      </c>
      <c r="D215" t="str">
        <f>IF(C215&lt;&gt;"",D2,"")</f>
        <v/>
      </c>
      <c r="E215" s="76" t="str">
        <f>IF(C215&lt;&gt;"",IF(Sheet11!D34="ABS",0,Sheet11!D34),"")</f>
        <v/>
      </c>
      <c r="F215" s="76" t="str">
        <f>IF(C215&lt;&gt;"",IF(Sheet11!F34="ABS","A", Sheet11!F34),"")</f>
        <v/>
      </c>
      <c r="G215" s="76" t="str">
        <f>IF(C215&lt;&gt;"",IF(Sheet11!J34="ABS","A",SUM(Sheet11!H34,Sheet11!J34)),"")</f>
        <v/>
      </c>
      <c r="H215" t="str">
        <f>IF(C215&lt;&gt;"",IF(Sheet1!O17=50,1,IF(Sheet1!O17=100,2,IF(Sheet1!O17=150,3))),"")</f>
        <v/>
      </c>
      <c r="I215" t="str">
        <f>IF(C215&lt;&gt;"",I2,"")</f>
        <v/>
      </c>
    </row>
    <row r="216" spans="1:9">
      <c r="A216" t="str">
        <f>IF(C216&lt;&gt;"",A2,"")</f>
        <v/>
      </c>
      <c r="B216" t="str">
        <f>IF(C216&lt;&gt;"",B2,"")</f>
        <v/>
      </c>
      <c r="C216" t="str">
        <f>IF(Sheet11!B35&lt;&gt;"",Sheet11!B35,"")</f>
        <v/>
      </c>
      <c r="D216" t="str">
        <f>IF(C216&lt;&gt;"",D2,"")</f>
        <v/>
      </c>
      <c r="E216" s="76" t="str">
        <f>IF(C216&lt;&gt;"",IF(Sheet11!D35="ABS",0,Sheet11!D35),"")</f>
        <v/>
      </c>
      <c r="F216" s="76" t="str">
        <f>IF(C216&lt;&gt;"",IF(Sheet11!F35="ABS","A", Sheet11!F35),"")</f>
        <v/>
      </c>
      <c r="G216" s="76" t="str">
        <f>IF(C216&lt;&gt;"",IF(Sheet11!J35="ABS","A",SUM(Sheet11!H35,Sheet11!J35)),"")</f>
        <v/>
      </c>
      <c r="H216" t="str">
        <f>IF(C216&lt;&gt;"",IF(Sheet1!O17=50,1,IF(Sheet1!O17=100,2,IF(Sheet1!O17=150,3))),"")</f>
        <v/>
      </c>
      <c r="I216" t="str">
        <f>IF(C216&lt;&gt;"",I2,"")</f>
        <v/>
      </c>
    </row>
    <row r="217" spans="1:9">
      <c r="A217" t="str">
        <f>IF(C217&lt;&gt;"",A2,"")</f>
        <v/>
      </c>
      <c r="B217" t="str">
        <f>IF(C217&lt;&gt;"",B2,"")</f>
        <v/>
      </c>
      <c r="C217" t="str">
        <f>IF(Sheet11!B36&lt;&gt;"",Sheet11!B36,"")</f>
        <v/>
      </c>
      <c r="D217" t="str">
        <f>IF(C217&lt;&gt;"",D2,"")</f>
        <v/>
      </c>
      <c r="E217" s="76" t="str">
        <f>IF(C217&lt;&gt;"",IF(Sheet11!D36="ABS",0,Sheet11!D36),"")</f>
        <v/>
      </c>
      <c r="F217" s="76" t="str">
        <f>IF(C217&lt;&gt;"",IF(Sheet11!F36="ABS","A", Sheet11!F36),"")</f>
        <v/>
      </c>
      <c r="G217" s="76" t="str">
        <f>IF(C217&lt;&gt;"",IF(Sheet11!J36="ABS","A",SUM(Sheet11!H36,Sheet11!J36)),"")</f>
        <v/>
      </c>
      <c r="H217" t="str">
        <f>IF(C217&lt;&gt;"",IF(Sheet1!O17=50,1,IF(Sheet1!O17=100,2,IF(Sheet1!O17=150,3))),"")</f>
        <v/>
      </c>
      <c r="I217" t="str">
        <f>IF(C217&lt;&gt;"",I2,"")</f>
        <v/>
      </c>
    </row>
    <row r="218" spans="1:9">
      <c r="A218" t="str">
        <f>IF(C218&lt;&gt;"",A2,"")</f>
        <v/>
      </c>
      <c r="B218" t="str">
        <f>IF(C218&lt;&gt;"",B2,"")</f>
        <v/>
      </c>
      <c r="C218" t="str">
        <f>IF(Sheet11!B37&lt;&gt;"",Sheet11!B37,"")</f>
        <v/>
      </c>
      <c r="D218" t="str">
        <f>IF(C218&lt;&gt;"",D2,"")</f>
        <v/>
      </c>
      <c r="E218" s="76" t="str">
        <f>IF(C218&lt;&gt;"",IF(Sheet11!D37="ABS",0,Sheet11!D37),"")</f>
        <v/>
      </c>
      <c r="F218" s="76" t="str">
        <f>IF(C218&lt;&gt;"",IF(Sheet11!F37="ABS","A", Sheet11!F37),"")</f>
        <v/>
      </c>
      <c r="G218" s="76" t="str">
        <f>IF(C218&lt;&gt;"",IF(Sheet11!J37="ABS","A",SUM(Sheet11!H37,Sheet11!J37)),"")</f>
        <v/>
      </c>
      <c r="H218" t="str">
        <f>IF(C218&lt;&gt;"",IF(Sheet1!O17=50,1,IF(Sheet1!O17=100,2,IF(Sheet1!O17=150,3))),"")</f>
        <v/>
      </c>
      <c r="I218" t="str">
        <f>IF(C218&lt;&gt;"",I2,"")</f>
        <v/>
      </c>
    </row>
    <row r="219" spans="1:9">
      <c r="A219" t="str">
        <f>IF(C219&lt;&gt;"",A2,"")</f>
        <v/>
      </c>
      <c r="B219" t="str">
        <f>IF(C219&lt;&gt;"",B2,"")</f>
        <v/>
      </c>
      <c r="C219" t="str">
        <f>IF(Sheet11!B38&lt;&gt;"",Sheet11!B38,"")</f>
        <v/>
      </c>
      <c r="D219" t="str">
        <f>IF(C219&lt;&gt;"",D2,"")</f>
        <v/>
      </c>
      <c r="E219" s="76" t="str">
        <f>IF(C219&lt;&gt;"",IF(Sheet11!D38="ABS",0,Sheet11!D38),"")</f>
        <v/>
      </c>
      <c r="F219" s="76" t="str">
        <f>IF(C219&lt;&gt;"",IF(Sheet11!F38="ABS","A", Sheet11!F38),"")</f>
        <v/>
      </c>
      <c r="G219" s="76" t="str">
        <f>IF(C219&lt;&gt;"",IF(Sheet11!J38="ABS","A",SUM(Sheet11!H38,Sheet11!J38)),"")</f>
        <v/>
      </c>
      <c r="H219" t="str">
        <f>IF(C219&lt;&gt;"",IF(Sheet1!O17=50,1,IF(Sheet1!O17=100,2,IF(Sheet1!O17=150,3))),"")</f>
        <v/>
      </c>
      <c r="I219" t="str">
        <f>IF(C219&lt;&gt;"",I2,"")</f>
        <v/>
      </c>
    </row>
    <row r="220" spans="1:9">
      <c r="A220" t="str">
        <f>IF(C220&lt;&gt;"",A2,"")</f>
        <v/>
      </c>
      <c r="B220" t="str">
        <f>IF(C220&lt;&gt;"",B2,"")</f>
        <v/>
      </c>
      <c r="C220" t="str">
        <f>IF(Sheet11!B39&lt;&gt;"",Sheet11!B39,"")</f>
        <v/>
      </c>
      <c r="D220" t="str">
        <f>IF(C220&lt;&gt;"",D2,"")</f>
        <v/>
      </c>
      <c r="E220" s="76" t="str">
        <f>IF(C220&lt;&gt;"",IF(Sheet11!D39="ABS",0,Sheet11!D39),"")</f>
        <v/>
      </c>
      <c r="F220" s="76" t="str">
        <f>IF(C220&lt;&gt;"",IF(Sheet11!F39="ABS","A", Sheet11!F39),"")</f>
        <v/>
      </c>
      <c r="G220" s="76" t="str">
        <f>IF(C220&lt;&gt;"",IF(Sheet11!J39="ABS","A",SUM(Sheet11!H39,Sheet11!J39)),"")</f>
        <v/>
      </c>
      <c r="H220" t="str">
        <f>IF(C220&lt;&gt;"",IF(Sheet1!O17=50,1,IF(Sheet1!O17=100,2,IF(Sheet1!O17=150,3))),"")</f>
        <v/>
      </c>
      <c r="I220" t="str">
        <f>IF(C220&lt;&gt;"",I2,"")</f>
        <v/>
      </c>
    </row>
    <row r="221" spans="1:9">
      <c r="A221" t="str">
        <f>IF(C221&lt;&gt;"",A2,"")</f>
        <v/>
      </c>
      <c r="B221" t="str">
        <f>IF(C221&lt;&gt;"",B2,"")</f>
        <v/>
      </c>
      <c r="C221" t="str">
        <f>IF(Sheet11!B40&lt;&gt;"",Sheet11!B40,"")</f>
        <v/>
      </c>
      <c r="D221" t="str">
        <f>IF(C221&lt;&gt;"",D2,"")</f>
        <v/>
      </c>
      <c r="E221" s="76" t="str">
        <f>IF(C221&lt;&gt;"",IF(Sheet11!D40="ABS",0,Sheet11!D40),"")</f>
        <v/>
      </c>
      <c r="F221" s="76" t="str">
        <f>IF(C221&lt;&gt;"",IF(Sheet11!F40="ABS","A", Sheet11!F40),"")</f>
        <v/>
      </c>
      <c r="G221" s="76" t="str">
        <f>IF(C221&lt;&gt;"",IF(Sheet11!J40="ABS","A",SUM(Sheet11!H40,Sheet11!J40)),"")</f>
        <v/>
      </c>
      <c r="H221" t="str">
        <f>IF(C221&lt;&gt;"",IF(Sheet1!O17=50,1,IF(Sheet1!O17=100,2,IF(Sheet1!O17=150,3))),"")</f>
        <v/>
      </c>
      <c r="I221" t="str">
        <f>IF(C221&lt;&gt;"",I2,"")</f>
        <v/>
      </c>
    </row>
    <row r="222" spans="1:9">
      <c r="F222" s="76"/>
    </row>
  </sheetData>
  <sheetProtection password="F5D8" sheet="1" objects="1" scenarios="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sheetPr codeName="Sheet3"/>
  <dimension ref="A1:CY62"/>
  <sheetViews>
    <sheetView topLeftCell="A2" zoomScaleNormal="100" workbookViewId="0">
      <selection activeCell="A21" sqref="A21"/>
    </sheetView>
  </sheetViews>
  <sheetFormatPr defaultRowHeight="15.75"/>
  <cols>
    <col min="1" max="1" width="9.7109375" style="2" customWidth="1"/>
    <col min="2" max="2" width="8.7109375" style="8" customWidth="1"/>
    <col min="3" max="3" width="5.7109375" style="8" customWidth="1"/>
    <col min="4" max="4" width="8" style="2" customWidth="1"/>
    <col min="5" max="5" width="3.5703125" style="2" customWidth="1"/>
    <col min="6" max="6" width="7" style="2" customWidth="1"/>
    <col min="7" max="7" width="4.7109375" style="2" customWidth="1"/>
    <col min="8" max="8" width="7" style="2" customWidth="1"/>
    <col min="9" max="9" width="3.28515625" style="2" customWidth="1"/>
    <col min="10" max="10" width="7.28515625" style="2" customWidth="1"/>
    <col min="11" max="11" width="3" style="2" customWidth="1"/>
    <col min="12" max="12" width="6.5703125" style="2" customWidth="1"/>
    <col min="13" max="13" width="4.140625" style="2" customWidth="1"/>
    <col min="14" max="14" width="6.5703125" style="2" customWidth="1"/>
    <col min="15" max="15" width="4.140625" style="2" customWidth="1"/>
    <col min="16" max="16" width="6.85546875" style="2" customWidth="1"/>
    <col min="17" max="17" width="4.28515625" style="2" customWidth="1"/>
    <col min="18" max="18" width="20.7109375" style="2" customWidth="1"/>
    <col min="19" max="20" width="9.140625" style="2"/>
    <col min="21" max="21" width="5.140625" style="2" customWidth="1"/>
    <col min="22" max="23" width="9.140625" style="2"/>
    <col min="24" max="24" width="12.85546875" style="2" customWidth="1"/>
    <col min="25" max="27" width="12.85546875" style="2" hidden="1" customWidth="1"/>
    <col min="28" max="28" width="19" style="2" hidden="1" customWidth="1"/>
    <col min="29" max="29" width="13" style="2" hidden="1" customWidth="1"/>
    <col min="30" max="30" width="16.42578125" style="2" hidden="1" customWidth="1"/>
    <col min="31" max="31" width="15.42578125" style="2" hidden="1" customWidth="1"/>
    <col min="32" max="32" width="17.28515625" style="2" hidden="1" customWidth="1"/>
    <col min="33" max="33" width="19.28515625" style="2" hidden="1" customWidth="1"/>
    <col min="34" max="34" width="17" style="2" hidden="1" customWidth="1"/>
    <col min="35" max="35" width="15.42578125" style="2" hidden="1" customWidth="1"/>
    <col min="36" max="36" width="17.85546875" style="2" hidden="1" customWidth="1"/>
    <col min="37" max="37" width="17.140625" style="2" hidden="1" customWidth="1"/>
    <col min="38" max="38" width="13.28515625" style="2" hidden="1" customWidth="1"/>
    <col min="39" max="39" width="15" style="2" hidden="1" customWidth="1"/>
    <col min="40" max="40" width="13.85546875" style="2" hidden="1" customWidth="1"/>
    <col min="41" max="41" width="14.7109375" style="2" hidden="1" customWidth="1"/>
    <col min="42" max="42" width="18.140625" style="2" hidden="1" customWidth="1"/>
    <col min="43" max="43" width="16" style="2" hidden="1" customWidth="1"/>
    <col min="44" max="44" width="14.140625" style="2" hidden="1" customWidth="1"/>
    <col min="45" max="45" width="17" style="2" hidden="1" customWidth="1"/>
    <col min="46" max="46" width="14.7109375" style="2" hidden="1" customWidth="1"/>
    <col min="47" max="47" width="15" style="2" hidden="1" customWidth="1"/>
    <col min="48" max="48" width="14.7109375" style="2" hidden="1" customWidth="1"/>
    <col min="49" max="49" width="17.140625" style="2" hidden="1" customWidth="1"/>
    <col min="50" max="50" width="13.5703125" style="2" hidden="1" customWidth="1"/>
    <col min="51" max="51" width="14.28515625" style="2" hidden="1" customWidth="1"/>
    <col min="52" max="52" width="11.5703125" style="2" hidden="1" customWidth="1"/>
    <col min="53" max="53" width="11.42578125" style="2" hidden="1" customWidth="1"/>
    <col min="54" max="54" width="12.7109375" style="2" hidden="1" customWidth="1"/>
    <col min="55" max="55" width="18.42578125" style="2" hidden="1" customWidth="1"/>
    <col min="56" max="56" width="14.7109375" style="2" hidden="1" customWidth="1"/>
    <col min="57" max="57" width="19.28515625" style="2" hidden="1" customWidth="1"/>
    <col min="58" max="58" width="17" style="2" hidden="1" customWidth="1"/>
    <col min="59" max="59" width="16.7109375" style="2" hidden="1" customWidth="1"/>
    <col min="60" max="60" width="14.85546875" style="2" hidden="1" customWidth="1"/>
    <col min="61" max="61" width="13.140625" style="2" hidden="1" customWidth="1"/>
    <col min="62" max="62" width="13" style="2" hidden="1" customWidth="1"/>
    <col min="63" max="63" width="14.28515625" style="2" hidden="1" customWidth="1"/>
    <col min="64" max="64" width="11" style="2" hidden="1" customWidth="1"/>
    <col min="65" max="65" width="13.42578125" style="2" hidden="1" customWidth="1"/>
    <col min="66" max="66" width="11.85546875" style="2" hidden="1" customWidth="1"/>
    <col min="67" max="67" width="11.7109375" style="2" hidden="1" customWidth="1"/>
    <col min="68" max="68" width="15.28515625" style="2" hidden="1" customWidth="1"/>
    <col min="69" max="69" width="13.85546875" style="2" hidden="1" customWidth="1"/>
    <col min="70" max="70" width="12.7109375" style="2" hidden="1" customWidth="1"/>
    <col min="71" max="71" width="17.7109375" style="2" hidden="1" customWidth="1"/>
    <col min="72" max="72" width="13.42578125" style="2" hidden="1" customWidth="1"/>
    <col min="73" max="73" width="12.7109375" style="2" hidden="1" customWidth="1"/>
    <col min="74" max="74" width="13.85546875" style="2" hidden="1" customWidth="1"/>
    <col min="75" max="75" width="16.85546875" style="2" hidden="1" customWidth="1"/>
    <col min="76" max="76" width="14.7109375" style="2" hidden="1" customWidth="1"/>
    <col min="77" max="77" width="18" style="2" hidden="1" customWidth="1"/>
    <col min="78" max="78" width="20.7109375" style="2" hidden="1" customWidth="1"/>
    <col min="79" max="79" width="21.7109375" style="2" hidden="1" customWidth="1"/>
    <col min="80" max="80" width="23.85546875" style="2" hidden="1" customWidth="1"/>
    <col min="81" max="81" width="24.140625" style="2" hidden="1" customWidth="1"/>
    <col min="82" max="82" width="18.42578125" style="2" hidden="1" customWidth="1"/>
    <col min="83" max="83" width="17" style="2" hidden="1" customWidth="1"/>
    <col min="84" max="84" width="20" style="2" hidden="1" customWidth="1"/>
    <col min="85" max="85" width="18" style="2" hidden="1" customWidth="1"/>
    <col min="86" max="86" width="18.85546875" style="2" hidden="1" customWidth="1"/>
    <col min="87" max="87" width="20.42578125" style="2" hidden="1" customWidth="1"/>
    <col min="88" max="88" width="16.42578125" style="2" hidden="1" customWidth="1"/>
    <col min="89" max="90" width="17.5703125" style="2" hidden="1" customWidth="1"/>
    <col min="91" max="91" width="17.7109375" style="2" hidden="1" customWidth="1"/>
    <col min="92" max="92" width="19" style="2" hidden="1" customWidth="1"/>
    <col min="93" max="93" width="16.5703125" style="2" hidden="1" customWidth="1"/>
    <col min="94" max="94" width="17" style="2" hidden="1" customWidth="1"/>
    <col min="95" max="95" width="20.85546875" style="2" hidden="1" customWidth="1"/>
    <col min="96" max="96" width="18.7109375" style="2" hidden="1" customWidth="1"/>
    <col min="97" max="97" width="16.7109375" style="2" hidden="1" customWidth="1"/>
    <col min="98" max="98" width="16.85546875" style="2" hidden="1" customWidth="1"/>
    <col min="99" max="99" width="20.140625" style="2" hidden="1" customWidth="1"/>
    <col min="100" max="100" width="17.28515625" style="2" hidden="1" customWidth="1"/>
    <col min="101" max="101" width="16.85546875" style="2" hidden="1" customWidth="1"/>
    <col min="102" max="102" width="16.7109375" style="2" hidden="1" customWidth="1"/>
    <col min="103" max="103" width="20.42578125" style="2" hidden="1" customWidth="1"/>
    <col min="104" max="16384" width="9.140625" style="2"/>
  </cols>
  <sheetData>
    <row r="1" spans="1:27" s="3" customFormat="1" ht="12" customHeight="1">
      <c r="A1" s="216"/>
      <c r="B1" s="219" t="s">
        <v>900</v>
      </c>
      <c r="C1" s="219"/>
      <c r="D1" s="219"/>
      <c r="E1" s="219"/>
      <c r="F1" s="219"/>
      <c r="G1" s="219"/>
      <c r="H1" s="219"/>
      <c r="I1" s="219"/>
      <c r="J1" s="219"/>
      <c r="K1" s="219"/>
      <c r="L1" s="219"/>
      <c r="M1" s="219"/>
      <c r="N1" s="219"/>
      <c r="O1" s="210"/>
      <c r="P1" s="210"/>
      <c r="Q1" s="210"/>
      <c r="R1" s="322" t="s">
        <v>117</v>
      </c>
      <c r="S1" s="323"/>
      <c r="T1" s="323"/>
      <c r="U1" s="323"/>
      <c r="V1" s="323"/>
      <c r="W1" s="323"/>
      <c r="X1" s="323"/>
      <c r="Y1" s="106"/>
      <c r="Z1" s="91"/>
      <c r="AA1" s="91"/>
    </row>
    <row r="2" spans="1:27" s="3" customFormat="1" ht="12" customHeight="1">
      <c r="A2" s="216"/>
      <c r="B2" s="218" t="s">
        <v>0</v>
      </c>
      <c r="C2" s="218"/>
      <c r="D2" s="218"/>
      <c r="E2" s="218"/>
      <c r="F2" s="218"/>
      <c r="G2" s="218"/>
      <c r="H2" s="218"/>
      <c r="I2" s="218"/>
      <c r="J2" s="218"/>
      <c r="K2" s="218"/>
      <c r="L2" s="218"/>
      <c r="M2" s="218"/>
      <c r="N2" s="218"/>
      <c r="O2" s="210"/>
      <c r="P2" s="210"/>
      <c r="Q2" s="210"/>
      <c r="R2" s="324"/>
      <c r="S2" s="325"/>
      <c r="T2" s="325"/>
      <c r="U2" s="325"/>
      <c r="V2" s="325"/>
      <c r="W2" s="325"/>
      <c r="X2" s="325"/>
      <c r="Y2" s="106"/>
      <c r="Z2" s="91"/>
      <c r="AA2" s="91"/>
    </row>
    <row r="3" spans="1:27" s="3" customFormat="1" ht="12" customHeight="1">
      <c r="A3" s="216"/>
      <c r="B3" s="218"/>
      <c r="C3" s="218"/>
      <c r="D3" s="218"/>
      <c r="E3" s="218"/>
      <c r="F3" s="218"/>
      <c r="G3" s="218"/>
      <c r="H3" s="218"/>
      <c r="I3" s="218"/>
      <c r="J3" s="218"/>
      <c r="K3" s="218"/>
      <c r="L3" s="218"/>
      <c r="M3" s="218"/>
      <c r="N3" s="218"/>
      <c r="O3" s="210"/>
      <c r="P3" s="210"/>
      <c r="Q3" s="210"/>
      <c r="R3" s="324"/>
      <c r="S3" s="325"/>
      <c r="T3" s="325"/>
      <c r="U3" s="325"/>
      <c r="V3" s="325"/>
      <c r="W3" s="325"/>
      <c r="X3" s="325"/>
      <c r="Y3" s="106"/>
      <c r="Z3" s="91"/>
      <c r="AA3" s="91"/>
    </row>
    <row r="4" spans="1:27" s="3" customFormat="1" ht="18" customHeight="1">
      <c r="A4" s="216"/>
      <c r="B4" s="216"/>
      <c r="C4" s="216"/>
      <c r="D4" s="210" t="s">
        <v>16</v>
      </c>
      <c r="E4" s="210"/>
      <c r="F4" s="210"/>
      <c r="G4" s="210"/>
      <c r="H4" s="210"/>
      <c r="I4" s="210"/>
      <c r="J4" s="210"/>
      <c r="K4" s="210"/>
      <c r="L4" s="329"/>
      <c r="M4" s="329"/>
      <c r="N4" s="329"/>
      <c r="O4" s="329"/>
      <c r="P4" s="329"/>
      <c r="Q4" s="210"/>
      <c r="R4" s="324"/>
      <c r="S4" s="325"/>
      <c r="T4" s="325"/>
      <c r="U4" s="325"/>
      <c r="V4" s="325"/>
      <c r="W4" s="325"/>
      <c r="X4" s="325"/>
      <c r="Y4" s="106"/>
      <c r="Z4" s="91"/>
      <c r="AA4" s="91"/>
    </row>
    <row r="5" spans="1:27" s="3" customFormat="1" ht="11.25" customHeight="1">
      <c r="A5" s="216"/>
      <c r="B5" s="216"/>
      <c r="C5" s="216"/>
      <c r="D5" s="216"/>
      <c r="E5" s="216"/>
      <c r="F5" s="216"/>
      <c r="G5" s="216"/>
      <c r="H5" s="216"/>
      <c r="I5" s="216"/>
      <c r="J5" s="216"/>
      <c r="K5" s="216"/>
      <c r="L5" s="216"/>
      <c r="M5" s="216"/>
      <c r="N5" s="216"/>
      <c r="O5" s="216"/>
      <c r="P5" s="216"/>
      <c r="Q5" s="210"/>
      <c r="R5" s="324"/>
      <c r="S5" s="325"/>
      <c r="T5" s="325"/>
      <c r="U5" s="325"/>
      <c r="V5" s="325"/>
      <c r="W5" s="325"/>
      <c r="X5" s="325"/>
      <c r="Y5" s="106"/>
      <c r="Z5" s="91"/>
      <c r="AA5" s="91"/>
    </row>
    <row r="6" spans="1:27" s="22" customFormat="1" ht="21.95" customHeight="1">
      <c r="A6" s="215" t="s">
        <v>332</v>
      </c>
      <c r="B6" s="215"/>
      <c r="C6" s="215"/>
      <c r="D6" s="215"/>
      <c r="E6" s="217" t="str">
        <f>Sheet1!$E$6</f>
        <v xml:space="preserve">Architecture </v>
      </c>
      <c r="F6" s="217"/>
      <c r="G6" s="217"/>
      <c r="H6" s="217"/>
      <c r="I6" s="217"/>
      <c r="J6" s="217"/>
      <c r="K6" s="217"/>
      <c r="L6" s="217"/>
      <c r="M6" s="217"/>
      <c r="N6" s="217"/>
      <c r="O6" s="217"/>
      <c r="P6" s="217"/>
      <c r="Q6" s="210"/>
      <c r="R6" s="324"/>
      <c r="S6" s="325"/>
      <c r="T6" s="325"/>
      <c r="U6" s="326"/>
      <c r="V6" s="326"/>
      <c r="W6" s="326"/>
      <c r="X6" s="326"/>
      <c r="Y6" s="107"/>
      <c r="Z6" s="92"/>
      <c r="AA6" s="92"/>
    </row>
    <row r="7" spans="1:27" s="22" customFormat="1" ht="21.95" customHeight="1">
      <c r="A7" s="215" t="s">
        <v>333</v>
      </c>
      <c r="B7" s="215"/>
      <c r="C7" s="217" t="str">
        <f>Sheet1!$C$7</f>
        <v>B.ARCH</v>
      </c>
      <c r="D7" s="217"/>
      <c r="E7" s="217"/>
      <c r="F7" s="217"/>
      <c r="G7" s="217"/>
      <c r="H7" s="217"/>
      <c r="I7" s="217"/>
      <c r="J7" s="217"/>
      <c r="K7" s="217"/>
      <c r="L7" s="217"/>
      <c r="M7" s="217"/>
      <c r="N7" s="217"/>
      <c r="O7" s="217"/>
      <c r="P7" s="217"/>
      <c r="Q7" s="210"/>
      <c r="R7" s="324"/>
      <c r="S7" s="325"/>
      <c r="T7" s="325"/>
      <c r="U7" s="326"/>
      <c r="V7" s="326"/>
      <c r="W7" s="326"/>
      <c r="X7" s="326"/>
      <c r="Y7" s="107"/>
      <c r="Z7" s="92"/>
      <c r="AA7" s="92"/>
    </row>
    <row r="8" spans="1:27" s="22" customFormat="1" ht="21.95" customHeight="1">
      <c r="A8" s="40" t="s">
        <v>1</v>
      </c>
      <c r="B8" s="27" t="str">
        <f>Sheet1!$B$8</f>
        <v>Eighth</v>
      </c>
      <c r="C8" s="26" t="s">
        <v>2</v>
      </c>
      <c r="D8" s="28" t="str">
        <f>Sheet1!$D$8</f>
        <v>Fourth</v>
      </c>
      <c r="E8" s="331" t="s">
        <v>3</v>
      </c>
      <c r="F8" s="331"/>
      <c r="G8" s="332" t="str">
        <f>Sheet1!$G$8</f>
        <v>18AR</v>
      </c>
      <c r="H8" s="332"/>
      <c r="I8" s="333" t="str">
        <f>Sheet1!$I$8</f>
        <v>Regular Exam</v>
      </c>
      <c r="J8" s="333"/>
      <c r="K8" s="333"/>
      <c r="L8" s="333"/>
      <c r="M8" s="330" t="str">
        <f>Sheet1!$M$8</f>
        <v>Oct, 2023</v>
      </c>
      <c r="N8" s="330"/>
      <c r="O8" s="330"/>
      <c r="P8" s="330"/>
      <c r="Q8" s="210"/>
      <c r="R8" s="324"/>
      <c r="S8" s="325"/>
      <c r="T8" s="325"/>
      <c r="U8" s="326"/>
      <c r="V8" s="326"/>
      <c r="W8" s="326"/>
      <c r="X8" s="326"/>
      <c r="Y8" s="107"/>
      <c r="Z8" s="92"/>
      <c r="AA8" s="92"/>
    </row>
    <row r="9" spans="1:27" s="22" customFormat="1" ht="21.95" customHeight="1">
      <c r="A9" s="25" t="s">
        <v>4</v>
      </c>
      <c r="B9" s="217" t="str">
        <f>Sheet1!$B$9</f>
        <v>Architectural Design-VII</v>
      </c>
      <c r="C9" s="217"/>
      <c r="D9" s="217"/>
      <c r="E9" s="217"/>
      <c r="F9" s="217"/>
      <c r="G9" s="217"/>
      <c r="H9" s="217"/>
      <c r="I9" s="217"/>
      <c r="J9" s="217"/>
      <c r="K9" s="217"/>
      <c r="L9" s="336" t="s">
        <v>5</v>
      </c>
      <c r="M9" s="336"/>
      <c r="N9" s="336"/>
      <c r="O9" s="335" t="str">
        <f>Sheet1!$O$9</f>
        <v>16/10/2023</v>
      </c>
      <c r="P9" s="335"/>
      <c r="Q9" s="210"/>
      <c r="R9" s="324"/>
      <c r="S9" s="325"/>
      <c r="T9" s="325"/>
      <c r="U9" s="326"/>
      <c r="V9" s="326"/>
      <c r="W9" s="326"/>
      <c r="X9" s="326"/>
      <c r="Y9" s="107"/>
      <c r="Z9" s="92"/>
      <c r="AA9" s="92"/>
    </row>
    <row r="10" spans="1:27" s="22" customFormat="1" ht="21.95" customHeight="1">
      <c r="A10" s="215" t="s">
        <v>328</v>
      </c>
      <c r="B10" s="215"/>
      <c r="C10" s="305" t="str">
        <f>Sheet1!$C$10</f>
        <v>Dr. Siraj Ahmed</v>
      </c>
      <c r="D10" s="305"/>
      <c r="E10" s="305"/>
      <c r="F10" s="305"/>
      <c r="G10" s="305"/>
      <c r="H10" s="212" t="s">
        <v>329</v>
      </c>
      <c r="I10" s="212"/>
      <c r="J10" s="212"/>
      <c r="K10" s="334" t="str">
        <f>Sheet1!$K$10</f>
        <v>Dr. Furqan Ahmed</v>
      </c>
      <c r="L10" s="334"/>
      <c r="M10" s="334"/>
      <c r="N10" s="334"/>
      <c r="O10" s="334"/>
      <c r="P10" s="334"/>
      <c r="Q10" s="210"/>
      <c r="R10" s="324"/>
      <c r="S10" s="325"/>
      <c r="T10" s="325"/>
      <c r="U10" s="326"/>
      <c r="V10" s="326"/>
      <c r="W10" s="326"/>
      <c r="X10" s="326"/>
      <c r="Y10" s="107"/>
      <c r="Z10" s="92"/>
      <c r="AA10" s="92"/>
    </row>
    <row r="11" spans="1:27" s="3" customFormat="1" ht="9.9499999999999993" customHeight="1">
      <c r="A11" s="232"/>
      <c r="B11" s="232"/>
      <c r="C11" s="232"/>
      <c r="D11" s="306" t="s">
        <v>384</v>
      </c>
      <c r="E11" s="306"/>
      <c r="F11" s="306" t="s">
        <v>384</v>
      </c>
      <c r="G11" s="306"/>
      <c r="H11" s="230" t="s">
        <v>384</v>
      </c>
      <c r="I11" s="230"/>
      <c r="J11" s="230" t="s">
        <v>384</v>
      </c>
      <c r="K11" s="230"/>
      <c r="L11" s="337"/>
      <c r="M11" s="337"/>
      <c r="N11" s="337"/>
      <c r="O11" s="337"/>
      <c r="P11" s="337"/>
      <c r="Q11" s="210"/>
      <c r="R11" s="324"/>
      <c r="S11" s="325"/>
      <c r="T11" s="325"/>
      <c r="U11" s="326"/>
      <c r="V11" s="326"/>
      <c r="W11" s="326"/>
      <c r="X11" s="326"/>
      <c r="Y11" s="107"/>
      <c r="Z11" s="92"/>
      <c r="AA11" s="92"/>
    </row>
    <row r="12" spans="1:27" s="3" customFormat="1" ht="18" customHeight="1">
      <c r="A12" s="233" t="s">
        <v>7</v>
      </c>
      <c r="B12" s="236" t="s">
        <v>8</v>
      </c>
      <c r="C12" s="237"/>
      <c r="D12" s="220" t="s">
        <v>17</v>
      </c>
      <c r="E12" s="220"/>
      <c r="F12" s="220"/>
      <c r="G12" s="220"/>
      <c r="H12" s="220" t="s">
        <v>18</v>
      </c>
      <c r="I12" s="220"/>
      <c r="J12" s="220"/>
      <c r="K12" s="220"/>
      <c r="L12" s="220"/>
      <c r="M12" s="220"/>
      <c r="N12" s="220" t="s">
        <v>377</v>
      </c>
      <c r="O12" s="220"/>
      <c r="P12" s="222" t="s">
        <v>10</v>
      </c>
      <c r="Q12" s="210"/>
      <c r="R12" s="324"/>
      <c r="S12" s="325"/>
      <c r="T12" s="325"/>
      <c r="U12" s="326"/>
      <c r="V12" s="326"/>
      <c r="W12" s="326"/>
      <c r="X12" s="326"/>
      <c r="Y12" s="107"/>
      <c r="Z12" s="92"/>
      <c r="AA12" s="92"/>
    </row>
    <row r="13" spans="1:27" s="3" customFormat="1" ht="18" customHeight="1">
      <c r="A13" s="234"/>
      <c r="B13" s="238"/>
      <c r="C13" s="239"/>
      <c r="D13" s="220"/>
      <c r="E13" s="220"/>
      <c r="F13" s="220"/>
      <c r="G13" s="220"/>
      <c r="H13" s="220"/>
      <c r="I13" s="220"/>
      <c r="J13" s="220"/>
      <c r="K13" s="220"/>
      <c r="L13" s="220"/>
      <c r="M13" s="220"/>
      <c r="N13" s="220"/>
      <c r="O13" s="220"/>
      <c r="P13" s="222"/>
      <c r="Q13" s="210"/>
      <c r="R13" s="324"/>
      <c r="S13" s="325"/>
      <c r="T13" s="325"/>
      <c r="U13" s="327"/>
      <c r="V13" s="327"/>
      <c r="W13" s="327"/>
      <c r="X13" s="327"/>
      <c r="Y13" s="108"/>
      <c r="Z13" s="93"/>
      <c r="AA13" s="93"/>
    </row>
    <row r="14" spans="1:27" s="3" customFormat="1" ht="18" customHeight="1">
      <c r="A14" s="234"/>
      <c r="B14" s="238"/>
      <c r="C14" s="239"/>
      <c r="D14" s="170" t="s">
        <v>373</v>
      </c>
      <c r="E14" s="171"/>
      <c r="F14" s="170" t="s">
        <v>374</v>
      </c>
      <c r="G14" s="171"/>
      <c r="H14" s="165" t="s">
        <v>375</v>
      </c>
      <c r="I14" s="165"/>
      <c r="J14" s="165" t="s">
        <v>376</v>
      </c>
      <c r="K14" s="165"/>
      <c r="L14" s="165" t="s">
        <v>377</v>
      </c>
      <c r="M14" s="165"/>
      <c r="N14" s="220"/>
      <c r="O14" s="220"/>
      <c r="P14" s="222"/>
      <c r="Q14" s="210"/>
      <c r="R14" s="324"/>
      <c r="S14" s="325"/>
      <c r="T14" s="325"/>
      <c r="U14" s="327"/>
      <c r="V14" s="327"/>
      <c r="W14" s="327"/>
      <c r="X14" s="327"/>
      <c r="Y14" s="108"/>
      <c r="Z14" s="93"/>
      <c r="AA14" s="93"/>
    </row>
    <row r="15" spans="1:27" s="3" customFormat="1" ht="12" customHeight="1">
      <c r="A15" s="234"/>
      <c r="B15" s="238"/>
      <c r="C15" s="239"/>
      <c r="D15" s="172"/>
      <c r="E15" s="173"/>
      <c r="F15" s="172"/>
      <c r="G15" s="173"/>
      <c r="H15" s="165"/>
      <c r="I15" s="165"/>
      <c r="J15" s="165"/>
      <c r="K15" s="165"/>
      <c r="L15" s="165"/>
      <c r="M15" s="165"/>
      <c r="N15" s="220"/>
      <c r="O15" s="220"/>
      <c r="P15" s="222"/>
      <c r="Q15" s="210"/>
      <c r="R15" s="324"/>
      <c r="S15" s="325"/>
      <c r="T15" s="325"/>
      <c r="U15" s="327"/>
      <c r="V15" s="327"/>
      <c r="W15" s="327"/>
      <c r="X15" s="327"/>
      <c r="Y15" s="108"/>
      <c r="Z15" s="93"/>
      <c r="AA15" s="93"/>
    </row>
    <row r="16" spans="1:27" s="3" customFormat="1" ht="2.25" customHeight="1" thickBot="1">
      <c r="A16" s="234"/>
      <c r="B16" s="238"/>
      <c r="C16" s="239"/>
      <c r="D16" s="172"/>
      <c r="E16" s="173"/>
      <c r="F16" s="172"/>
      <c r="G16" s="173"/>
      <c r="H16" s="166"/>
      <c r="I16" s="166"/>
      <c r="J16" s="166"/>
      <c r="K16" s="166"/>
      <c r="L16" s="166"/>
      <c r="M16" s="166"/>
      <c r="N16" s="221"/>
      <c r="O16" s="221"/>
      <c r="P16" s="222"/>
      <c r="Q16" s="210"/>
      <c r="R16" s="328"/>
      <c r="S16" s="325"/>
      <c r="T16" s="325"/>
      <c r="U16" s="327"/>
      <c r="V16" s="327"/>
      <c r="W16" s="327"/>
      <c r="X16" s="327"/>
      <c r="Y16" s="108"/>
      <c r="Z16" s="93"/>
      <c r="AA16" s="93"/>
    </row>
    <row r="17" spans="1:103" s="3" customFormat="1" ht="18" customHeight="1">
      <c r="A17" s="234"/>
      <c r="B17" s="238"/>
      <c r="C17" s="239"/>
      <c r="D17" s="34" t="s">
        <v>9</v>
      </c>
      <c r="E17" s="35">
        <f>(10*O17)/100</f>
        <v>20</v>
      </c>
      <c r="F17" s="34" t="s">
        <v>9</v>
      </c>
      <c r="G17" s="35">
        <f>(30*O17)/100</f>
        <v>60</v>
      </c>
      <c r="H17" s="34" t="s">
        <v>9</v>
      </c>
      <c r="I17" s="35">
        <f>(30*O17)/100</f>
        <v>60</v>
      </c>
      <c r="J17" s="34" t="s">
        <v>9</v>
      </c>
      <c r="K17" s="35">
        <f>(30*O17)/100</f>
        <v>60</v>
      </c>
      <c r="L17" s="34" t="s">
        <v>9</v>
      </c>
      <c r="M17" s="35">
        <f>(I17+K17)</f>
        <v>120</v>
      </c>
      <c r="N17" s="34" t="s">
        <v>9</v>
      </c>
      <c r="O17" s="36">
        <f>Sheet1!$O$17</f>
        <v>200</v>
      </c>
      <c r="P17" s="312"/>
      <c r="Q17" s="210"/>
      <c r="R17" s="319" t="s">
        <v>334</v>
      </c>
      <c r="S17" s="222" t="s">
        <v>330</v>
      </c>
      <c r="T17" s="222"/>
      <c r="U17" s="222"/>
      <c r="V17" s="222" t="s">
        <v>331</v>
      </c>
      <c r="W17" s="222"/>
      <c r="X17" s="222"/>
      <c r="Y17" s="103"/>
      <c r="Z17" s="88"/>
      <c r="AA17" s="88"/>
    </row>
    <row r="18" spans="1:103" s="30" customFormat="1" ht="15" customHeight="1">
      <c r="A18" s="234"/>
      <c r="B18" s="238"/>
      <c r="C18" s="239"/>
      <c r="D18" s="163"/>
      <c r="E18" s="228"/>
      <c r="F18" s="163"/>
      <c r="G18" s="228"/>
      <c r="H18" s="163"/>
      <c r="I18" s="228"/>
      <c r="J18" s="163"/>
      <c r="K18" s="228"/>
      <c r="L18" s="226" t="s">
        <v>371</v>
      </c>
      <c r="M18" s="227"/>
      <c r="N18" s="226" t="s">
        <v>372</v>
      </c>
      <c r="O18" s="227"/>
      <c r="P18" s="37"/>
      <c r="Q18" s="210"/>
      <c r="R18" s="320"/>
      <c r="S18" s="222"/>
      <c r="T18" s="222"/>
      <c r="U18" s="222"/>
      <c r="V18" s="222"/>
      <c r="W18" s="222"/>
      <c r="X18" s="222"/>
      <c r="Y18" s="103"/>
      <c r="Z18" s="88"/>
      <c r="AA18" s="88"/>
    </row>
    <row r="19" spans="1:103" s="30" customFormat="1" ht="18.95" customHeight="1">
      <c r="A19" s="235"/>
      <c r="B19" s="240"/>
      <c r="C19" s="241"/>
      <c r="D19" s="226" t="s">
        <v>367</v>
      </c>
      <c r="E19" s="227"/>
      <c r="F19" s="226" t="s">
        <v>368</v>
      </c>
      <c r="G19" s="227"/>
      <c r="H19" s="226" t="s">
        <v>369</v>
      </c>
      <c r="I19" s="227"/>
      <c r="J19" s="226" t="s">
        <v>370</v>
      </c>
      <c r="K19" s="227"/>
      <c r="L19" s="313" t="s">
        <v>378</v>
      </c>
      <c r="M19" s="314"/>
      <c r="N19" s="216"/>
      <c r="O19" s="228"/>
      <c r="P19" s="29"/>
      <c r="Q19" s="210"/>
      <c r="R19" s="321"/>
      <c r="S19" s="222"/>
      <c r="T19" s="222"/>
      <c r="U19" s="222"/>
      <c r="V19" s="222"/>
      <c r="W19" s="222"/>
      <c r="X19" s="222"/>
      <c r="Y19" s="103"/>
      <c r="Z19" s="88"/>
      <c r="AA19" s="88"/>
    </row>
    <row r="20" spans="1:103" s="49" customFormat="1" ht="5.0999999999999996" customHeight="1">
      <c r="A20" s="48"/>
      <c r="B20" s="236"/>
      <c r="C20" s="237"/>
      <c r="D20" s="159" t="s">
        <v>384</v>
      </c>
      <c r="E20" s="160"/>
      <c r="F20" s="159" t="s">
        <v>384</v>
      </c>
      <c r="G20" s="160"/>
      <c r="H20" s="159" t="s">
        <v>384</v>
      </c>
      <c r="I20" s="160"/>
      <c r="J20" s="159" t="s">
        <v>384</v>
      </c>
      <c r="K20" s="160"/>
      <c r="L20" s="317"/>
      <c r="M20" s="318"/>
      <c r="N20" s="338"/>
      <c r="O20" s="339"/>
      <c r="P20" s="37"/>
      <c r="Q20" s="210"/>
      <c r="R20" s="54"/>
      <c r="S20" s="340"/>
      <c r="T20" s="341"/>
      <c r="U20" s="342"/>
      <c r="V20" s="284"/>
      <c r="W20" s="285"/>
      <c r="X20" s="223"/>
      <c r="Y20" s="103"/>
      <c r="Z20" s="88"/>
      <c r="AA20" s="88"/>
      <c r="AF20" s="49" t="b">
        <f>Sheet1!$AF$40</f>
        <v>0</v>
      </c>
      <c r="AG20" s="69" t="str">
        <f>IF(AND(AF21=TRUE, AF20=TRUE),IF(A21-Sheet1!A40=1,"OK","INCORRECT"),"")</f>
        <v/>
      </c>
      <c r="BO20" s="49" t="str">
        <f>Sheet1!BO40</f>
        <v/>
      </c>
      <c r="BP20" s="49" t="b">
        <f>Sheet1!BP40</f>
        <v>0</v>
      </c>
      <c r="BQ20" s="49" t="b">
        <f>Sheet1!BQ40</f>
        <v>0</v>
      </c>
      <c r="BR20" s="49" t="b">
        <f>Sheet1!BR40</f>
        <v>0</v>
      </c>
      <c r="BS20" s="49" t="str">
        <f>Sheet1!BS40</f>
        <v/>
      </c>
      <c r="BT20" s="49" t="str">
        <f>Sheet1!BT40</f>
        <v/>
      </c>
      <c r="BU20" s="49" t="str">
        <f>Sheet1!BU40</f>
        <v/>
      </c>
      <c r="BV20" s="49" t="str">
        <f>Sheet1!BV40</f>
        <v/>
      </c>
      <c r="BW20" s="49" t="str">
        <f>Sheet1!BW40</f>
        <v/>
      </c>
      <c r="BX20" s="49" t="str">
        <f>Sheet1!BX40</f>
        <v>INCORRECT</v>
      </c>
      <c r="BY20" s="49" t="b">
        <f>Sheet1!BY40</f>
        <v>0</v>
      </c>
      <c r="BZ20" s="49" t="str">
        <f>Sheet1!BZ40</f>
        <v/>
      </c>
      <c r="CA20" s="49" t="b">
        <f>Sheet1!CA40</f>
        <v>0</v>
      </c>
      <c r="CB20" s="49" t="b">
        <f>Sheet1!CB40</f>
        <v>0</v>
      </c>
      <c r="CC20" s="49" t="b">
        <f>Sheet1!CC40</f>
        <v>0</v>
      </c>
      <c r="CD20" s="49" t="b">
        <f>Sheet1!CD40</f>
        <v>0</v>
      </c>
      <c r="CE20" s="49" t="b">
        <f>Sheet1!CE40</f>
        <v>0</v>
      </c>
      <c r="CF20" s="49" t="b">
        <f>Sheet1!CF40</f>
        <v>0</v>
      </c>
      <c r="CG20" s="49" t="str">
        <f>Sheet1!CG40</f>
        <v/>
      </c>
      <c r="CH20" s="49" t="str">
        <f>Sheet1!CH40</f>
        <v/>
      </c>
      <c r="CI20" s="49" t="str">
        <f>Sheet1!CI40</f>
        <v/>
      </c>
      <c r="CJ20" s="49" t="str">
        <f>Sheet1!CJ40</f>
        <v/>
      </c>
      <c r="CK20" s="49" t="str">
        <f>Sheet1!CK40</f>
        <v/>
      </c>
      <c r="CL20" s="49" t="str">
        <f>Sheet1!CL40</f>
        <v/>
      </c>
      <c r="CM20" s="49" t="str">
        <f>Sheet1!CM40</f>
        <v/>
      </c>
      <c r="CN20" s="49" t="str">
        <f>Sheet1!CN40</f>
        <v/>
      </c>
      <c r="CO20" s="49" t="str">
        <f>Sheet1!CO40</f>
        <v>NO</v>
      </c>
      <c r="CP20" s="49" t="str">
        <f>Sheet1!CP40</f>
        <v>NO</v>
      </c>
      <c r="CQ20" s="49" t="str">
        <f>Sheet1!CQ40</f>
        <v>NO</v>
      </c>
      <c r="CR20" s="49" t="str">
        <f>Sheet1!CR40</f>
        <v>NO</v>
      </c>
      <c r="CS20" s="49" t="str">
        <f>Sheet1!CS40</f>
        <v>OK</v>
      </c>
      <c r="CT20" s="49" t="b">
        <f>Sheet1!CT40</f>
        <v>0</v>
      </c>
      <c r="CU20" s="49" t="b">
        <f>Sheet1!CU40</f>
        <v>0</v>
      </c>
      <c r="CV20" s="49" t="b">
        <f>Sheet1!CV40</f>
        <v>0</v>
      </c>
      <c r="CW20" s="49" t="b">
        <f>Sheet1!CW40</f>
        <v>0</v>
      </c>
      <c r="CX20" s="49" t="str">
        <f>Sheet1!CX40</f>
        <v>SEQUENCE INCORRECT</v>
      </c>
      <c r="CY20" s="49">
        <f>Sheet1!CY40</f>
        <v>19</v>
      </c>
    </row>
    <row r="21" spans="1:103" s="3" customFormat="1" ht="18.95" customHeight="1" thickBot="1">
      <c r="A21" s="51"/>
      <c r="B21" s="157"/>
      <c r="C21" s="158"/>
      <c r="D21" s="157"/>
      <c r="E21" s="158"/>
      <c r="F21" s="157"/>
      <c r="G21" s="158"/>
      <c r="H21" s="157"/>
      <c r="I21" s="158"/>
      <c r="J21" s="157"/>
      <c r="K21" s="158"/>
      <c r="L21" s="151" t="str">
        <f>IF(AND(B21&lt;&gt;"", H21&lt;&gt;"", J21&lt;&gt;"",OR(H21&lt;=I17,H21="ABS"),OR(J21&lt;=K17,J21="ABS")),IF(AND(J21="ABS"),"ABS",IF(SUM(H21:J21)=0,"ZERO",SUM(H21,J21))),"")</f>
        <v/>
      </c>
      <c r="M21" s="151"/>
      <c r="N21" s="286" t="str">
        <f>IF(AND(A21&lt;&gt;"",B21&lt;&gt;"",D21&lt;&gt;"", F21&lt;&gt;"", H21&lt;&gt;"", J21&lt;&gt;"",S21="", R21="OK", V21="",OR(D21&lt;=E17,D21="ABS"),OR(F21&lt;=G17,F21="ABS"),OR(H21&lt;=I17,H21="ABS"),OR(J21&lt;=K17,J21="ABS")),IF(AND(OR(D21=0,D21="ABS"),OR(F21=0,F21="ABS"),OR(L21=0,L21="ABS"),D21="ABS",F21="ABS",L21="ABS"),"ABS",IF(AND(SUM(D21:F21)=0,OR(L21="ZERO",L21="ABS")),"ZERO",IF(L21="ABS",SUM(D21,F21),SUM(D21,F21,H21,J21)))),"")</f>
        <v/>
      </c>
      <c r="O21" s="153"/>
      <c r="P21" s="97" t="str">
        <f>IF(N21="","",IF(O17=250,LOOKUP(N21,{"ABS","ZERO",0,125,137,150,165,187,212},{"FAIL","FAIL","FAIL","C","C+","B","B+","A","A+"}),IF(O17=200,LOOKUP(N21,{"ABS","ZERO",0,100,110,120,132,150,170},{"FAIL","FAIL","FAIL","C","C+","B","B+","A","A+"}),IF(O17=150,LOOKUP(N21,{"ABS","ZERO",0,75,82,90,99,112,127},{"FAIL","FAIL","FAIL","C","C+","B","B+","A","A+"}),IF(O17=100,LOOKUP(N21,{"ABS","ZERO",0,50,55,60,66,75,85},{"FAIL","FAIL","FAIL","C","C+","B","B+","A","A+"}),IF(O17=50,LOOKUP(N21,{"ABS","ZERO",0,25,27,30,33,37,42},{"FAIL","FAIL","FAIL","C","C+","B","B+","A","A+"})))))))</f>
        <v/>
      </c>
      <c r="Q21" s="210"/>
      <c r="R21" s="66" t="str">
        <f>IF(A21&lt;&gt;"",IF(CX21="SEQUENCE CORRECT",IF(OR(T(AB21)="OK",T(Z21)="oKK",T(Y21)="oKK",T(AA21)="oKK",T(AC21)="oOk",T(AD21)="Okk",AE21="ok"),"OK","FORMAT INCORRECT"),"SEQUENCE INCORRECT"),"")</f>
        <v/>
      </c>
      <c r="S21" s="315" t="str">
        <f>IF(AND(A21&lt;&gt;"",B21&lt;&gt;""),IF(OR(D21&lt;&gt;"ABS"),IF(OR(AND(D21&lt;ROUNDDOWN((0.7*E17),0),D21&lt;&gt;0),D21&gt;E17,D21=""),"Attendance Marks incorrect",""),""),"")</f>
        <v/>
      </c>
      <c r="T21" s="316"/>
      <c r="U21" s="316"/>
      <c r="V21" s="167" t="str">
        <f>IF(OR(AND(OR(F21&lt;=G17, F21=0, F21="ABS"),OR(H21&lt;=I17, H21=0, H21="ABS"),OR(J21&lt;=K17, J21=0,J21="ABS"))),IF(OR(AND(A21="",B21="",D21="",F21="",H21="",J21=""),AND(A21&lt;&gt;"",B21&lt;&gt;"",D21&lt;&gt;"",F21&lt;&gt;"",H21&lt;&gt;"",J21&lt;&gt;"", AG21="OK")),"","Given Marks or Format is incorrect"),"Given Marks or Format is incorrect")</f>
        <v/>
      </c>
      <c r="W21" s="168"/>
      <c r="X21" s="169"/>
      <c r="Y21" s="109" t="b">
        <f>IF(AND(EXACT(LEFT(B21,3),LEFT(G10,3)),MID(B21,4,1)="-",ISNUMBER(INT(MID(B21,5,1))),ISNUMBER(INT(MID(B21,6,1))),MID(B21,5,2)&lt;&gt;"00",MID(B21,5,2)&lt;&gt;MID(G10,2,2),EXACT(MID(B21,7,4),RIGHT(G10,4)),ISNUMBER(INT(MID(B21,11,1))),ISNUMBER(INT(MID(B21,12,1))),MID(B21,11,2)&lt;&gt;"00",OR(ISNUMBER(INT(MID(B21,11,3))),MID(B21,13,1)=""),OR(AND(ISNUMBER(INT(MID(B21,11,3))),MID(B21,11,1)&lt;&gt;"0",MID(B21,14,1)=""),AND((ISNUMBER(INT(MID(B21,11,2)))),MID(B21,13,1)=""))),"oKK")</f>
        <v>0</v>
      </c>
      <c r="Z21" s="1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1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12" t="b">
        <f>IF(AND( EXACT(LEFT(B21,LEN(G8)), G8),ISNUMBER(INT(MID(B21,(LEN(G8)+1),1))),ISNUMBER(INT(MID(B21,(LEN(G8)+2),1))), MID(B21,(LEN(G8)+1),2)&lt;&gt;"00",OR(ISNUMBER(INT(MID(B21,(LEN(G8)+3),1))),MID(B21,(LEN(G8)+3),1)=""),  OR(AND(ISNUMBER(INT(MID(B21,(LEN(G8)+1),3))),MID(B21,(LEN(G8)+1),1)&lt;&gt;"0", MID(B21,(LEN(G8)+4),1)=""),AND((ISNUMBER(INT(MID(B21,(LEN(G8)+1),2)))),MID(B21,(LEN(G8)+3),1)=""))),"OK")</f>
        <v>0</v>
      </c>
      <c r="AC21" s="1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14" t="b">
        <f>IF(LEFT(B21,1)="K",IF(AND(EXACT(LEFT(B21,3),LEFT(G8,3)),MID(B21,4,1)="-",ISNUMBER(INT(MID(B21,5,1))),ISNUMBER(INT(MID(B21,6,1))),MID(B21,5,2)&lt;&gt;"00", MID(B21,5,2)&lt;&gt;MID(G8,2,2),EXACT(MID(B21,7,2), RIGHT(G8,2)),ISNUMBER(INT(MID(B21,9,1))),ISNUMBER(INT(MID(B21,10,1))),MID(B21,9,2)&lt;&gt;"00",OR(ISNUMBER(INT(MID(B21,9,3))),MID(B21,11,1)=""),OR(AND(ISNUMBER(INT(MID(B21,9,3))),MID(B21,9,1)&lt;&gt;"0",MID(B21,12,1)=""),AND((ISNUMBER(INT(MID(B21,9,2)))),MID(B21,11,1)=""))),"oKK"))</f>
        <v>0</v>
      </c>
      <c r="AE21" s="15"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16" t="b">
        <f>IF(ISNUMBER(A21)&lt;&gt;"",AND(ISNUMBER(INT(MID(A21,1,3))),MID(A21,4,1)="",MID(A21,1,1)&lt;&gt;"0"))</f>
        <v>0</v>
      </c>
      <c r="AG21" s="69" t="str">
        <f>IF(AND(AG20="OK",AF21=TRUE),"OK","S# INCORRECT")</f>
        <v>S# INCORRECT</v>
      </c>
      <c r="BO21" s="55" t="str">
        <f>RIGHT(B21,3)</f>
        <v/>
      </c>
      <c r="BP21" s="55" t="b">
        <f>ISNUMBER(INT((MID(BO21,1,1))))</f>
        <v>0</v>
      </c>
      <c r="BQ21" s="55" t="b">
        <f>ISNUMBER(INT((MID(BO21,2,1))))</f>
        <v>0</v>
      </c>
      <c r="BR21" s="55" t="b">
        <f>ISNUMBER(INT((MID(BO21,3,1))))</f>
        <v>0</v>
      </c>
      <c r="BS21" s="55" t="str">
        <f>IF(BP21=TRUE, MID(BO21,1,1),"")</f>
        <v/>
      </c>
      <c r="BT21" s="55" t="str">
        <f>IF(BQ21=TRUE, MID(BO21,2,1),"")</f>
        <v/>
      </c>
      <c r="BU21" s="55" t="str">
        <f>IF(BR21=TRUE, MID(BO21,3,1),"")</f>
        <v/>
      </c>
      <c r="BV21" s="55" t="str">
        <f>T(BS21)&amp;T(BT21)&amp;T(BU21)</f>
        <v/>
      </c>
      <c r="BW21" s="60" t="str">
        <f>IF(BV21="","",INT(TRIM(BV21)))</f>
        <v/>
      </c>
      <c r="BX21" s="61" t="str">
        <f>"OK"</f>
        <v>OK</v>
      </c>
      <c r="BY21" s="55" t="b">
        <f>BW21&gt;BW20</f>
        <v>0</v>
      </c>
      <c r="BZ21" s="62" t="str">
        <f>LEFT(B21,6)</f>
        <v/>
      </c>
      <c r="CA21" s="55" t="b">
        <f>ISNUMBER(INT((MID(BZ21,1,1))))</f>
        <v>0</v>
      </c>
      <c r="CB21" s="55" t="b">
        <f>ISNUMBER(INT((MID(BZ21,2,1))))</f>
        <v>0</v>
      </c>
      <c r="CC21" s="55" t="b">
        <f>ISNUMBER(INT((MID(BZ21,3,1))))</f>
        <v>0</v>
      </c>
      <c r="CD21" s="55" t="b">
        <f>ISNUMBER(INT((MID(BZ21,4,1))))</f>
        <v>0</v>
      </c>
      <c r="CE21" s="55" t="b">
        <f>ISNUMBER(INT((MID(BZ21,5,1))))</f>
        <v>0</v>
      </c>
      <c r="CF21" s="55" t="b">
        <f>ISNUMBER(INT((MID(BZ21,6,1))))</f>
        <v>0</v>
      </c>
      <c r="CG21" s="55" t="str">
        <f>IF(CA21=TRUE, MID(BZ21,1,1),"")</f>
        <v/>
      </c>
      <c r="CH21" s="55" t="str">
        <f>IF(CB21=TRUE, MID(BZ21,2,1),"")</f>
        <v/>
      </c>
      <c r="CI21" s="55" t="str">
        <f>IF(CC21=TRUE, MID(BZ21,3,1),"")</f>
        <v/>
      </c>
      <c r="CJ21" s="55" t="str">
        <f>IF(CD21=TRUE, MID(BZ21,4,1),"")</f>
        <v/>
      </c>
      <c r="CK21" s="55" t="str">
        <f>IF(CE21=TRUE, MID(BZ21,5,1),"")</f>
        <v/>
      </c>
      <c r="CL21" s="55" t="str">
        <f>IF(CF21=TRUE, MID(BZ21,6,1),"")</f>
        <v/>
      </c>
      <c r="CM21" s="62" t="str">
        <f>TRIM(T(CG21)&amp;T(CH21)&amp;T(CI21))</f>
        <v/>
      </c>
      <c r="CN21" s="62" t="str">
        <f>TRIM(T(CJ21)&amp;T(CK21)&amp;T(CL21))</f>
        <v/>
      </c>
      <c r="CO21" s="63" t="str">
        <f>IF(OR(MID(BZ21,3,1)="-",MID(BZ21,4,1)="-"),T(CM21),"NO")</f>
        <v>NO</v>
      </c>
      <c r="CP21" s="63" t="str">
        <f>IF(OR(MID(BZ21,3,1)="-",MID(BZ21,4,1)="-"),T(CN21),"NO")</f>
        <v>NO</v>
      </c>
      <c r="CQ21" s="61" t="str">
        <f>IF(AND(CO21&lt;&gt;"NO", CP21&lt;&gt;"NO"),IF(CP21&lt;CO21,"OK","INCORRECT"),"NO")</f>
        <v>NO</v>
      </c>
      <c r="CR21" s="61" t="str">
        <f>IF(AND(CO21&lt;&gt;"NO", CP21&lt;&gt;"NO"),IF(CP21&lt;=CP20,"OK","INCORRECT"),"NO")</f>
        <v>NO</v>
      </c>
      <c r="CS21" s="63" t="str">
        <f>IF(OR(AND(OR(AND(CQ21="NO",CR21="NO"),AND(CQ21="OK", CR21="OK")),AND(CQ20="NO", CR20="NO")),AND(AND(CQ21="OK",CR21="OK",OR(AND(CQ20="NO", CR20="NO"),AND(CQ20="OK", CR20="OK"))))),"OK","INCORRECT")</f>
        <v>OK</v>
      </c>
      <c r="CT21" s="55" t="b">
        <f>IF(CS21="OK",IF(AND(CO20="NO",CO21="NO"),BW21&gt;BW20))</f>
        <v>0</v>
      </c>
      <c r="CU21" s="55" t="b">
        <f>IF(CS21="OK",AND(CQ21="OK",CR21="OK",CQ20="NO",CR20="NO"))</f>
        <v>0</v>
      </c>
      <c r="CV21" s="55" t="b">
        <f>IF(CS21="OK",IF(AND(EXACT(CN20,CN21)),BW21&gt;BW20))</f>
        <v>0</v>
      </c>
      <c r="CW21" s="55" t="b">
        <f>IF(CS21="OK",CP21&lt;CP20)</f>
        <v>0</v>
      </c>
      <c r="CX21" s="62" t="str">
        <f>IF(AND(CT21=FALSE,CU21=FALSE,CV21=FALSE,CW21=FALSE),"SEQUENCE INCORRECT","SEQUENCE CORRECT")</f>
        <v>SEQUENCE INCORRECT</v>
      </c>
      <c r="CY21" s="64">
        <f>COUNTIF(B20:B20,T(B21))</f>
        <v>1</v>
      </c>
    </row>
    <row r="22" spans="1:103" s="3" customFormat="1" ht="18.95" customHeight="1" thickBot="1">
      <c r="A22" s="65"/>
      <c r="B22" s="157"/>
      <c r="C22" s="158"/>
      <c r="D22" s="157"/>
      <c r="E22" s="158"/>
      <c r="F22" s="157"/>
      <c r="G22" s="158"/>
      <c r="H22" s="157"/>
      <c r="I22" s="158"/>
      <c r="J22" s="157"/>
      <c r="K22" s="158"/>
      <c r="L22" s="151" t="str">
        <f>IF(AND(B22&lt;&gt;"", H22&lt;&gt;"", J22&lt;&gt;"",OR(H22&lt;=I17,H22="ABS"),OR(J22&lt;=K17,J22="ABS")),IF(AND(J22="ABS"),"ABS",IF(SUM(H22:J22)=0,"ZERO",SUM(H22,J22))),"")</f>
        <v/>
      </c>
      <c r="M22" s="151"/>
      <c r="N22" s="152" t="str">
        <f>IF(AND(A22&lt;&gt;"",B22&lt;&gt;"",D22&lt;&gt;"", F22&lt;&gt;"", H22&lt;&gt;"", J22&lt;&gt;"",S22="",R22="OK", V22="",OR(D22&lt;=E17,D22="ABS"),OR(F22&lt;=G17,F22="ABS"),OR(H22&lt;=I17,H22="ABS"),OR(J22&lt;=K17,J22="ABS")),IF(AND(OR(D22=0,D22="ABS"),OR(F22=0,F22="ABS"),OR(L22=0,L22="ABS"),D22="ABS",F22="ABS",L22="ABS"),"ABS",IF(AND(SUM(D22:F22)=0,OR(L22="ZERO",L22="ABS")),"ZERO",IF(L22="ABS",SUM(D22,F22),SUM(D22,F22,H22,J22)))),"")</f>
        <v/>
      </c>
      <c r="O22" s="153"/>
      <c r="P22" s="97" t="str">
        <f>IF(N22="","",IF(O17=250,LOOKUP(N22,{"ABS","ZERO",0,125,137,150,165,187,212},{"FAIL","FAIL","FAIL","C","C+","B","B+","A","A+"}),IF(O17=200,LOOKUP(N22,{"ABS","ZERO",0,100,110,120,132,150,170},{"FAIL","FAIL","FAIL","C","C+","B","B+","A","A+"}),IF(O17=150,LOOKUP(N22,{"ABS","ZERO",0,75,82,90,99,112,127},{"FAIL","FAIL","FAIL","C","C+","B","B+","A","A+"}),IF(O17=100,LOOKUP(N22,{"ABS","ZERO",0,50,55,60,66,75,85},{"FAIL","FAIL","FAIL","C","C+","B","B+","A","A+"}),IF(O17=50,LOOKUP(N22,{"ABS","ZERO",0,25,27,30,33,37,42},{"FAIL","FAIL","FAIL","C","C+","B","B+","A","A+"})))))))</f>
        <v/>
      </c>
      <c r="Q22" s="210"/>
      <c r="R22" s="66" t="str">
        <f t="shared" ref="R22:R40" si="0">IF(A22&lt;&gt;"",IF(CX22="SEQUENCE CORRECT",IF(OR(T(AB22)="OK",T(Z22)="oKK",T(Y22)="oKK",T(AA22)="oKK",T(AC22)="oOk",T(AD22)="Okk",AE22="ok"),"OK","FORMAT INCORRECT"),"SEQUENCE INCORRECT"),"")</f>
        <v/>
      </c>
      <c r="S22" s="169" t="str">
        <f>IF(AND(A22&lt;&gt;"",B22&lt;&gt;""),IF(OR(D22&lt;&gt;"ABS"),IF(OR(AND(D22&lt;ROUNDDOWN((0.7*E17),0),D22&lt;&gt;0),D22&gt;E17,D22=""),"Attendance Marks incorrect",""),""),"")</f>
        <v/>
      </c>
      <c r="T22" s="304"/>
      <c r="U22" s="304"/>
      <c r="V22" s="148" t="str">
        <f>IF(OR(AND(OR(F22&lt;=G17, F22=0, F22="ABS"),OR(H22&lt;=I17, H22=0, H22="ABS"),OR(J22&lt;=K17, J22=0,J22="ABS"))),IF(OR(AND(A22="",B22="",D22="",F22="",H22="",J22=""),AND(A22&lt;&gt;"",B22&lt;&gt;"",D22&lt;&gt;"",F22&lt;&gt;"",H22&lt;&gt;"",J22&lt;&gt;"", AG22="OK")),"","Given Marks or Format is incorrect"),"Given Marks or Format is incorrect")</f>
        <v/>
      </c>
      <c r="W22" s="149"/>
      <c r="X22" s="150"/>
      <c r="Y22" s="109" t="b">
        <f>IF(AND(EXACT(LEFT(B22,3),LEFT(G10,3)),MID(B22,4,1)="-",ISNUMBER(INT(MID(B22,5,1))),ISNUMBER(INT(MID(B22,6,1))),MID(B22,5,2)&lt;&gt;"00",MID(B22,5,2)&lt;&gt;MID(G10,2,2),EXACT(MID(B22,7,4),RIGHT(G10,4)),ISNUMBER(INT(MID(B22,11,1))),ISNUMBER(INT(MID(B22,12,1))),MID(B22,11,2)&lt;&gt;"00",OR(ISNUMBER(INT(MID(B22,11,3))),MID(B22,13,1)=""),OR(AND(ISNUMBER(INT(MID(B22,11,3))),MID(B22,11,1)&lt;&gt;"0",MID(B22,14,1)=""),AND((ISNUMBER(INT(MID(B22,11,2)))),MID(B22,13,1)=""))),"oKK")</f>
        <v>0</v>
      </c>
      <c r="Z22" s="1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1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12" t="b">
        <f>IF(AND( EXACT(LEFT(B22,LEN(G8)), G8),ISNUMBER(INT(MID(B22,(LEN(G8)+1),1))),ISNUMBER(INT(MID(B22,(LEN(G8)+2),1))), MID(B22,(LEN(G8)+1),2)&lt;&gt;"00",OR(ISNUMBER(INT(MID(B22,(LEN(G8)+3),1))),MID(B22,(LEN(G8)+3),1)=""),  OR(AND(ISNUMBER(INT(MID(B22,(LEN(G8)+1),3))),MID(B22,(LEN(G8)+1),1)&lt;&gt;"0", MID(B22,(LEN(G8)+4),1)=""),AND((ISNUMBER(INT(MID(B22,(LEN(G8)+1),2)))),MID(B22,(LEN(G8)+3),1)=""))),"OK")</f>
        <v>0</v>
      </c>
      <c r="AC22" s="1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14" t="b">
        <f>IF(LEFT(B22,1)="K",IF(AND(EXACT(LEFT(B22,3),LEFT(G8,3)),MID(B22,4,1)="-",ISNUMBER(INT(MID(B22,5,1))),ISNUMBER(INT(MID(B22,6,1))),MID(B22,5,2)&lt;&gt;"00", MID(B22,5,2)&lt;&gt;MID(G8,2,2),EXACT(MID(B22,7,2), RIGHT(G8,2)),ISNUMBER(INT(MID(B22,9,1))),ISNUMBER(INT(MID(B22,10,1))),MID(B22,9,2)&lt;&gt;"00",OR(ISNUMBER(INT(MID(B22,9,3))),MID(B22,11,1)=""),OR(AND(ISNUMBER(INT(MID(B22,9,3))),MID(B22,9,1)&lt;&gt;"0",MID(B22,12,1)=""),AND((ISNUMBER(INT(MID(B22,9,2)))),MID(B22,11,1)=""))),"oKK"))</f>
        <v>0</v>
      </c>
      <c r="AE22" s="15"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16" t="b">
        <f>IF(AND(ISNUMBER(A21)&lt;&gt;"",ISNUMBER(A22)&lt;&gt;""),IF(AND(ISNUMBER(A22),ISNUMBER(A21)),IF(A22-A21=1,AND(ISNUMBER(INT(MID(A22,1,3))),MID(A22,4,1)="",MID(A22,1,1)&lt;&gt;"0"))))</f>
        <v>0</v>
      </c>
      <c r="AG22" s="16" t="str">
        <f t="shared" ref="AG22:AG40" si="1">IF(AF22=TRUE,"OK","S# INCORRECT")</f>
        <v>S# INCORRECT</v>
      </c>
      <c r="BO22" s="55" t="str">
        <f t="shared" ref="BO22:BO39" si="2">RIGHT(B22,3)</f>
        <v/>
      </c>
      <c r="BP22" s="55" t="b">
        <f t="shared" ref="BP22:BP39" si="3">ISNUMBER(INT((MID(BO22,1,1))))</f>
        <v>0</v>
      </c>
      <c r="BQ22" s="55" t="b">
        <f t="shared" ref="BQ22:BQ39" si="4">ISNUMBER(INT((MID(BO22,2,1))))</f>
        <v>0</v>
      </c>
      <c r="BR22" s="55" t="b">
        <f t="shared" ref="BR22:BR39" si="5">ISNUMBER(INT((MID(BO22,3,1))))</f>
        <v>0</v>
      </c>
      <c r="BS22" s="55" t="str">
        <f t="shared" ref="BS22:BS39" si="6">IF(BP22=TRUE, MID(BO22,1,1),"")</f>
        <v/>
      </c>
      <c r="BT22" s="55" t="str">
        <f t="shared" ref="BT22:BT39" si="7">IF(BQ22=TRUE, MID(BO22,2,1),"")</f>
        <v/>
      </c>
      <c r="BU22" s="55" t="str">
        <f t="shared" ref="BU22:BU39" si="8">IF(BR22=TRUE, MID(BO22,3,1),"")</f>
        <v/>
      </c>
      <c r="BV22" s="55" t="str">
        <f t="shared" ref="BV22:BV39" si="9">T(BS22)&amp;T(BT22)&amp;T(BU22)</f>
        <v/>
      </c>
      <c r="BW22" s="60" t="str">
        <f t="shared" ref="BW22:BW39" si="10">IF(BV22="","",INT(TRIM(BV22)))</f>
        <v/>
      </c>
      <c r="BX22" s="61" t="str">
        <f>IF(BW22&gt;BW21,"OK","INCORRECT")</f>
        <v>INCORRECT</v>
      </c>
      <c r="BY22" s="55" t="b">
        <f>BW22&gt;BW21</f>
        <v>0</v>
      </c>
      <c r="BZ22" s="62" t="str">
        <f t="shared" ref="BZ22:BZ39" si="11">LEFT(B22,6)</f>
        <v/>
      </c>
      <c r="CA22" s="55" t="b">
        <f t="shared" ref="CA22:CA39" si="12">ISNUMBER(INT((MID(BZ22,1,1))))</f>
        <v>0</v>
      </c>
      <c r="CB22" s="55" t="b">
        <f t="shared" ref="CB22:CB39" si="13">ISNUMBER(INT((MID(BZ22,2,1))))</f>
        <v>0</v>
      </c>
      <c r="CC22" s="55" t="b">
        <f t="shared" ref="CC22:CC39" si="14">ISNUMBER(INT((MID(BZ22,3,1))))</f>
        <v>0</v>
      </c>
      <c r="CD22" s="55" t="b">
        <f t="shared" ref="CD22:CD39" si="15">ISNUMBER(INT((MID(BZ22,4,1))))</f>
        <v>0</v>
      </c>
      <c r="CE22" s="55" t="b">
        <f t="shared" ref="CE22:CE39" si="16">ISNUMBER(INT((MID(BZ22,5,1))))</f>
        <v>0</v>
      </c>
      <c r="CF22" s="55" t="b">
        <f t="shared" ref="CF22:CF39" si="17">ISNUMBER(INT((MID(BZ22,6,1))))</f>
        <v>0</v>
      </c>
      <c r="CG22" s="55" t="str">
        <f t="shared" ref="CG22:CG39" si="18">IF(CA22=TRUE, MID(BZ22,1,1),"")</f>
        <v/>
      </c>
      <c r="CH22" s="55" t="str">
        <f t="shared" ref="CH22:CH39" si="19">IF(CB22=TRUE, MID(BZ22,2,1),"")</f>
        <v/>
      </c>
      <c r="CI22" s="55" t="str">
        <f t="shared" ref="CI22:CI39" si="20">IF(CC22=TRUE, MID(BZ22,3,1),"")</f>
        <v/>
      </c>
      <c r="CJ22" s="55" t="str">
        <f t="shared" ref="CJ22:CJ39" si="21">IF(CD22=TRUE, MID(BZ22,4,1),"")</f>
        <v/>
      </c>
      <c r="CK22" s="55" t="str">
        <f t="shared" ref="CK22:CK39" si="22">IF(CE22=TRUE, MID(BZ22,5,1),"")</f>
        <v/>
      </c>
      <c r="CL22" s="55" t="str">
        <f t="shared" ref="CL22:CL39" si="23">IF(CF22=TRUE, MID(BZ22,6,1),"")</f>
        <v/>
      </c>
      <c r="CM22" s="62" t="str">
        <f t="shared" ref="CM22:CM39" si="24">TRIM(T(CG22)&amp;T(CH22)&amp;T(CI22))</f>
        <v/>
      </c>
      <c r="CN22" s="62" t="str">
        <f t="shared" ref="CN22:CN39" si="25">TRIM(T(CJ22)&amp;T(CK22)&amp;T(CL22))</f>
        <v/>
      </c>
      <c r="CO22" s="63" t="str">
        <f t="shared" ref="CO22:CO39" si="26">IF(OR(MID(BZ22,3,1)="-",MID(BZ22,4,1)="-"),T(CM22),"NO")</f>
        <v>NO</v>
      </c>
      <c r="CP22" s="63" t="str">
        <f t="shared" ref="CP22:CP39" si="27">IF(OR(MID(BZ22,3,1)="-",MID(BZ22,4,1)="-"),T(CN22),"NO")</f>
        <v>NO</v>
      </c>
      <c r="CQ22" s="61" t="str">
        <f>IF(AND(CO22&lt;&gt;"NO", CP22&lt;&gt;"NO"),IF(CP22&lt;CO22,"OK","INCORRECT"),"NO")</f>
        <v>NO</v>
      </c>
      <c r="CR22" s="61" t="str">
        <f>IF(AND(CO22&lt;&gt;"NO", CP22&lt;&gt;"NO"),IF(CP22&lt;=CP21,"OK","INCORRECT"),"NO")</f>
        <v>NO</v>
      </c>
      <c r="CS22" s="63" t="str">
        <f>IF(OR(AND(OR(AND(CQ22="NO",CR22="NO"),AND(CQ22="OK", CR22="OK")),AND(CQ21="NO", CR21="NO")),AND(AND(CQ22="OK",CR22="OK",OR(AND(CQ21="NO", CR21="NO"),AND(CQ21="OK", CR21="OK"))))),"OK","INCORRECT")</f>
        <v>OK</v>
      </c>
      <c r="CT22" s="55" t="b">
        <f>IF(CS22="OK",IF(AND(CO21="NO",CO22="NO"),BW22&gt;BW21))</f>
        <v>0</v>
      </c>
      <c r="CU22" s="55" t="b">
        <f>IF(CS22="OK",AND(CQ22="OK",CR22="OK",CQ21="NO",CR21="NO"))</f>
        <v>0</v>
      </c>
      <c r="CV22" s="55" t="b">
        <f>IF(CS22="OK",IF(AND(EXACT(CN21,CN22)),BW22&gt;BW21))</f>
        <v>0</v>
      </c>
      <c r="CW22" s="55" t="b">
        <f>IF(CS22="OK",CP22&lt;CP21)</f>
        <v>0</v>
      </c>
      <c r="CX22" s="62" t="str">
        <f>IF(AND(CT22=FALSE,CU22=FALSE,CV22=FALSE,CW22=FALSE),"SEQUENCE INCORRECT","SEQUENCE CORRECT")</f>
        <v>SEQUENCE INCORRECT</v>
      </c>
      <c r="CY22" s="64">
        <f>COUNTIF(B21:B21,T(B22))</f>
        <v>1</v>
      </c>
    </row>
    <row r="23" spans="1:103" s="3" customFormat="1" ht="18.95" customHeight="1" thickBot="1">
      <c r="A23" s="51"/>
      <c r="B23" s="157"/>
      <c r="C23" s="158"/>
      <c r="D23" s="157"/>
      <c r="E23" s="158"/>
      <c r="F23" s="157"/>
      <c r="G23" s="158"/>
      <c r="H23" s="157"/>
      <c r="I23" s="158"/>
      <c r="J23" s="157"/>
      <c r="K23" s="158"/>
      <c r="L23" s="151" t="str">
        <f>IF(AND(B23&lt;&gt;"", H23&lt;&gt;"", J23&lt;&gt;"",OR(H23&lt;=I17,H23="ABS"),OR(J23&lt;=K17,J23="ABS")),IF(AND(J23="ABS"),"ABS",IF(SUM(H23:J23)=0,"ZERO",SUM(H23,J23))),"")</f>
        <v/>
      </c>
      <c r="M23" s="151"/>
      <c r="N23" s="152" t="str">
        <f>IF(AND(A23&lt;&gt;"",B23&lt;&gt;"",D23&lt;&gt;"", F23&lt;&gt;"", H23&lt;&gt;"", J23&lt;&gt;"",S23="",R23="OK", V23="",OR(D23&lt;=E17,D23="ABS"),OR(F23&lt;=G17,F23="ABS"),OR(H23&lt;=I17,H23="ABS"),OR(J23&lt;=K17,J23="ABS")),IF(AND(OR(D23=0,D23="ABS"),OR(F23=0,F23="ABS"),OR(L23=0,L23="ABS"),D23="ABS",F23="ABS",L23="ABS"),"ABS",IF(AND(SUM(D23:F23)=0,OR(L23="ZERO",L23="ABS")),"ZERO",IF(L23="ABS",SUM(D23,F23),SUM(D23,F23,H23,J23)))),"")</f>
        <v/>
      </c>
      <c r="O23" s="153"/>
      <c r="P23" s="97" t="str">
        <f>IF(N23="","",IF(O17=250,LOOKUP(N23,{"ABS","ZERO",0,125,137,150,165,187,212},{"FAIL","FAIL","FAIL","C","C+","B","B+","A","A+"}),IF(O17=200,LOOKUP(N23,{"ABS","ZERO",0,100,110,120,132,150,170},{"FAIL","FAIL","FAIL","C","C+","B","B+","A","A+"}),IF(O17=150,LOOKUP(N23,{"ABS","ZERO",0,75,82,90,99,112,127},{"FAIL","FAIL","FAIL","C","C+","B","B+","A","A+"}),IF(O17=100,LOOKUP(N23,{"ABS","ZERO",0,50,55,60,66,75,85},{"FAIL","FAIL","FAIL","C","C+","B","B+","A","A+"}),IF(O17=50,LOOKUP(N23,{"ABS","ZERO",0,25,27,30,33,37,42},{"FAIL","FAIL","FAIL","C","C+","B","B+","A","A+"})))))))</f>
        <v/>
      </c>
      <c r="Q23" s="210"/>
      <c r="R23" s="66" t="str">
        <f t="shared" si="0"/>
        <v/>
      </c>
      <c r="S23" s="169" t="str">
        <f>IF(AND(A23&lt;&gt;"",B23&lt;&gt;""),IF(OR(D23&lt;&gt;"ABS"),IF(OR(AND(D23&lt;ROUNDDOWN((0.7*E17),0),D23&lt;&gt;0),D23&gt;E17,D23=""),"Attendance Marks incorrect",""),""),"")</f>
        <v/>
      </c>
      <c r="T23" s="304"/>
      <c r="U23" s="304"/>
      <c r="V23" s="148" t="str">
        <f>IF(OR(AND(OR(F23&lt;=G17, F23=0, F23="ABS"),OR(H23&lt;=I17, H23=0, H23="ABS"),OR(J23&lt;=K17, J23=0,J23="ABS"))),IF(OR(AND(A23="",B23="",D23="",F23="",H23="",J23=""),AND(A23&lt;&gt;"",B23&lt;&gt;"",D23&lt;&gt;"",F23&lt;&gt;"",H23&lt;&gt;"",J23&lt;&gt;"", AG23="OK")),"","Given Marks or Format is incorrect"),"Given Marks or Format is incorrect")</f>
        <v/>
      </c>
      <c r="W23" s="149"/>
      <c r="X23" s="150"/>
      <c r="Y23" s="109" t="b">
        <f>IF(AND(EXACT(LEFT(B23,3),LEFT(G10,3)),MID(B23,4,1)="-",ISNUMBER(INT(MID(B23,5,1))),ISNUMBER(INT(MID(B23,6,1))),MID(B23,5,2)&lt;&gt;"00",MID(B23,5,2)&lt;&gt;MID(G10,2,2),EXACT(MID(B23,7,4),RIGHT(G10,4)),ISNUMBER(INT(MID(B23,11,1))),ISNUMBER(INT(MID(B23,12,1))),MID(B23,11,2)&lt;&gt;"00",OR(ISNUMBER(INT(MID(B23,11,3))),MID(B23,13,1)=""),OR(AND(ISNUMBER(INT(MID(B23,11,3))),MID(B23,11,1)&lt;&gt;"0",MID(B23,14,1)=""),AND((ISNUMBER(INT(MID(B23,11,2)))),MID(B23,13,1)=""))),"oKK")</f>
        <v>0</v>
      </c>
      <c r="Z23" s="1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1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12" t="b">
        <f>IF(AND( EXACT(LEFT(B23,LEN(G8)), G8),ISNUMBER(INT(MID(B23,(LEN(G8)+1),1))),ISNUMBER(INT(MID(B23,(LEN(G8)+2),1))), MID(B23,(LEN(G8)+1),2)&lt;&gt;"00",OR(ISNUMBER(INT(MID(B23,(LEN(G8)+3),1))),MID(B23,(LEN(G8)+3),1)=""),  OR(AND(ISNUMBER(INT(MID(B23,(LEN(G8)+1),3))),MID(B23,(LEN(G8)+1),1)&lt;&gt;"0", MID(B23,(LEN(G8)+4),1)=""),AND((ISNUMBER(INT(MID(B23,(LEN(G8)+1),2)))),MID(B23,(LEN(G8)+3),1)=""))),"OK")</f>
        <v>0</v>
      </c>
      <c r="AC23" s="1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14" t="b">
        <f>IF(LEFT(B23,1)="K",IF(AND(EXACT(LEFT(B23,3),LEFT(G8,3)),MID(B23,4,1)="-",ISNUMBER(INT(MID(B23,5,1))),ISNUMBER(INT(MID(B23,6,1))),MID(B23,5,2)&lt;&gt;"00", MID(B23,5,2)&lt;&gt;MID(G8,2,2),EXACT(MID(B23,7,2), RIGHT(G8,2)),ISNUMBER(INT(MID(B23,9,1))),ISNUMBER(INT(MID(B23,10,1))),MID(B23,9,2)&lt;&gt;"00",OR(ISNUMBER(INT(MID(B23,9,3))),MID(B23,11,1)=""),OR(AND(ISNUMBER(INT(MID(B23,9,3))),MID(B23,9,1)&lt;&gt;"0",MID(B23,12,1)=""),AND((ISNUMBER(INT(MID(B23,9,2)))),MID(B23,11,1)=""))),"oKK"))</f>
        <v>0</v>
      </c>
      <c r="AE23" s="15"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16" t="b">
        <f t="shared" ref="AF23:AF40" si="28">IF(AND(ISNUMBER(A22)&lt;&gt;"",ISNUMBER(A23)&lt;&gt;""),IF(AND(ISNUMBER(A23),ISNUMBER(A22)),IF(A23-A22=1,AND(ISNUMBER(INT(MID(A23,1,3))),MID(A23,4,1)="",MID(A23,1,1)&lt;&gt;"0"))))</f>
        <v>0</v>
      </c>
      <c r="AG23" s="16" t="str">
        <f t="shared" si="1"/>
        <v>S# INCORRECT</v>
      </c>
      <c r="BO23" s="55" t="str">
        <f t="shared" si="2"/>
        <v/>
      </c>
      <c r="BP23" s="55" t="b">
        <f t="shared" si="3"/>
        <v>0</v>
      </c>
      <c r="BQ23" s="55" t="b">
        <f t="shared" si="4"/>
        <v>0</v>
      </c>
      <c r="BR23" s="55" t="b">
        <f t="shared" si="5"/>
        <v>0</v>
      </c>
      <c r="BS23" s="55" t="str">
        <f t="shared" si="6"/>
        <v/>
      </c>
      <c r="BT23" s="55" t="str">
        <f t="shared" si="7"/>
        <v/>
      </c>
      <c r="BU23" s="55" t="str">
        <f t="shared" si="8"/>
        <v/>
      </c>
      <c r="BV23" s="55" t="str">
        <f t="shared" si="9"/>
        <v/>
      </c>
      <c r="BW23" s="60" t="str">
        <f t="shared" si="10"/>
        <v/>
      </c>
      <c r="BX23" s="61" t="str">
        <f t="shared" ref="BX23:BX39" si="29">IF(BW23&gt;BW22,"OK","INCORRECT")</f>
        <v>INCORRECT</v>
      </c>
      <c r="BY23" s="55" t="b">
        <f t="shared" ref="BY23:BY39" si="30">BW23&gt;BW22</f>
        <v>0</v>
      </c>
      <c r="BZ23" s="62" t="str">
        <f t="shared" si="11"/>
        <v/>
      </c>
      <c r="CA23" s="55" t="b">
        <f t="shared" si="12"/>
        <v>0</v>
      </c>
      <c r="CB23" s="55" t="b">
        <f t="shared" si="13"/>
        <v>0</v>
      </c>
      <c r="CC23" s="55" t="b">
        <f t="shared" si="14"/>
        <v>0</v>
      </c>
      <c r="CD23" s="55" t="b">
        <f t="shared" si="15"/>
        <v>0</v>
      </c>
      <c r="CE23" s="55" t="b">
        <f t="shared" si="16"/>
        <v>0</v>
      </c>
      <c r="CF23" s="55" t="b">
        <f t="shared" si="17"/>
        <v>0</v>
      </c>
      <c r="CG23" s="55" t="str">
        <f t="shared" si="18"/>
        <v/>
      </c>
      <c r="CH23" s="55" t="str">
        <f t="shared" si="19"/>
        <v/>
      </c>
      <c r="CI23" s="55" t="str">
        <f t="shared" si="20"/>
        <v/>
      </c>
      <c r="CJ23" s="55" t="str">
        <f t="shared" si="21"/>
        <v/>
      </c>
      <c r="CK23" s="55" t="str">
        <f t="shared" si="22"/>
        <v/>
      </c>
      <c r="CL23" s="55" t="str">
        <f t="shared" si="23"/>
        <v/>
      </c>
      <c r="CM23" s="62" t="str">
        <f t="shared" si="24"/>
        <v/>
      </c>
      <c r="CN23" s="62" t="str">
        <f t="shared" si="25"/>
        <v/>
      </c>
      <c r="CO23" s="63" t="str">
        <f t="shared" si="26"/>
        <v>NO</v>
      </c>
      <c r="CP23" s="63" t="str">
        <f t="shared" si="27"/>
        <v>NO</v>
      </c>
      <c r="CQ23" s="61" t="str">
        <f t="shared" ref="CQ23:CQ39" si="31">IF(AND(CO23&lt;&gt;"NO", CP23&lt;&gt;"NO"),IF(CP23&lt;CO23,"OK","INCORRECT"),"NO")</f>
        <v>NO</v>
      </c>
      <c r="CR23" s="61" t="str">
        <f t="shared" ref="CR23:CR39" si="32">IF(AND(CO23&lt;&gt;"NO", CP23&lt;&gt;"NO"),IF(CP23&lt;=CP22,"OK","INCORRECT"),"NO")</f>
        <v>NO</v>
      </c>
      <c r="CS23" s="63" t="str">
        <f t="shared" ref="CS23:CS39" si="33">IF(OR(AND(OR(AND(CQ23="NO",CR23="NO"),AND(CQ23="OK", CR23="OK")),AND(CQ22="NO", CR22="NO")),AND(AND(CQ23="OK",CR23="OK",OR(AND(CQ22="NO", CR22="NO"),AND(CQ22="OK", CR22="OK"))))),"OK","INCORRECT")</f>
        <v>OK</v>
      </c>
      <c r="CT23" s="55" t="b">
        <f t="shared" ref="CT23:CT39" si="34">IF(CS23="OK",IF(AND(CO22="NO",CO23="NO"),BW23&gt;BW22))</f>
        <v>0</v>
      </c>
      <c r="CU23" s="55" t="b">
        <f t="shared" ref="CU23:CU39" si="35">IF(CS23="OK",AND(CQ23="OK",CR23="OK",CQ22="NO",CR22="NO"))</f>
        <v>0</v>
      </c>
      <c r="CV23" s="55" t="b">
        <f t="shared" ref="CV23:CV39" si="36">IF(CS23="OK",IF(AND(EXACT(CN22,CN23)),BW23&gt;BW22))</f>
        <v>0</v>
      </c>
      <c r="CW23" s="55" t="b">
        <f t="shared" ref="CW23:CW39" si="37">IF(CS23="OK",CP23&lt;CP22)</f>
        <v>0</v>
      </c>
      <c r="CX23" s="62" t="str">
        <f t="shared" ref="CX23:CX39" si="38">IF(AND(CT23=FALSE,CU23=FALSE,CV23=FALSE,CW23=FALSE),"SEQUENCE INCORRECT","SEQUENCE CORRECT")</f>
        <v>SEQUENCE INCORRECT</v>
      </c>
      <c r="CY23" s="64">
        <f>COUNTIF(B21:B22,T(B23))</f>
        <v>2</v>
      </c>
    </row>
    <row r="24" spans="1:103" s="3" customFormat="1" ht="18.95" customHeight="1" thickBot="1">
      <c r="A24" s="65"/>
      <c r="B24" s="157"/>
      <c r="C24" s="158"/>
      <c r="D24" s="157"/>
      <c r="E24" s="158"/>
      <c r="F24" s="157"/>
      <c r="G24" s="158"/>
      <c r="H24" s="157"/>
      <c r="I24" s="158"/>
      <c r="J24" s="157"/>
      <c r="K24" s="158"/>
      <c r="L24" s="151" t="str">
        <f>IF(AND(B24&lt;&gt;"", H24&lt;&gt;"", J24&lt;&gt;"",OR(H24&lt;=I17,H24="ABS"),OR(J24&lt;=K17,J24="ABS")),IF(AND(J24="ABS"),"ABS",IF(SUM(H24:J24)=0,"ZERO",SUM(H24,J24))),"")</f>
        <v/>
      </c>
      <c r="M24" s="151"/>
      <c r="N24" s="152" t="str">
        <f>IF(AND(A24&lt;&gt;"",B24&lt;&gt;"",D24&lt;&gt;"", F24&lt;&gt;"", H24&lt;&gt;"", J24&lt;&gt;"",S24="",R24="OK",V24="",OR(D24&lt;=E17,D24="ABS"),OR(F24&lt;=G17,F24="ABS"),OR(H24&lt;=I17,H24="ABS"),OR(J24&lt;=K17,J24="ABS")),IF(AND(OR(D24=0,D24="ABS"),OR(F24=0,F24="ABS"),OR(L24=0,L24="ABS"),D24="ABS",F24="ABS",L24="ABS"),"ABS",IF(AND(SUM(D24:F24)=0,OR(L24="ZERO",L24="ABS")),"ZERO",IF(L24="ABS",SUM(D24,F24),SUM(D24,F24,H24,J24)))),"")</f>
        <v/>
      </c>
      <c r="O24" s="153"/>
      <c r="P24" s="97" t="str">
        <f>IF(N24="","",IF(O17=250,LOOKUP(N24,{"ABS","ZERO",0,125,137,150,165,187,212},{"FAIL","FAIL","FAIL","C","C+","B","B+","A","A+"}),IF(O17=200,LOOKUP(N24,{"ABS","ZERO",0,100,110,120,132,150,170},{"FAIL","FAIL","FAIL","C","C+","B","B+","A","A+"}),IF(O17=150,LOOKUP(N24,{"ABS","ZERO",0,75,82,90,99,112,127},{"FAIL","FAIL","FAIL","C","C+","B","B+","A","A+"}),IF(O17=100,LOOKUP(N24,{"ABS","ZERO",0,50,55,60,66,75,85},{"FAIL","FAIL","FAIL","C","C+","B","B+","A","A+"}),IF(O17=50,LOOKUP(N24,{"ABS","ZERO",0,25,27,30,33,37,42},{"FAIL","FAIL","FAIL","C","C+","B","B+","A","A+"})))))))</f>
        <v/>
      </c>
      <c r="Q24" s="210"/>
      <c r="R24" s="66" t="str">
        <f t="shared" si="0"/>
        <v/>
      </c>
      <c r="S24" s="169" t="str">
        <f>IF(AND(A24&lt;&gt;"",B24&lt;&gt;""),IF(OR(D24&lt;&gt;"ABS"),IF(OR(AND(D24&lt;ROUNDDOWN((0.7*E17),0),D24&lt;&gt;0),D24&gt;E17,D24=""),"Attendance Marks incorrect",""),""),"")</f>
        <v/>
      </c>
      <c r="T24" s="304"/>
      <c r="U24" s="304"/>
      <c r="V24" s="148" t="str">
        <f>IF(OR(AND(OR(F24&lt;=G17, F24=0, F24="ABS"),OR(H24&lt;=I17, H24=0, H24="ABS"),OR(J24&lt;=K17, J24=0,J24="ABS"))),IF(OR(AND(A24="",B24="",D24="",F24="",H24="",J24=""),AND(A24&lt;&gt;"",B24&lt;&gt;"",D24&lt;&gt;"",F24&lt;&gt;"",H24&lt;&gt;"",J24&lt;&gt;"", AG24="OK")),"","Given Marks or Format is incorrect"),"Given Marks or Format is incorrect")</f>
        <v/>
      </c>
      <c r="W24" s="149"/>
      <c r="X24" s="150"/>
      <c r="Y24" s="109" t="b">
        <f>IF(AND(EXACT(LEFT(B24,3),LEFT(G10,3)),MID(B24,4,1)="-",ISNUMBER(INT(MID(B24,5,1))),ISNUMBER(INT(MID(B24,6,1))),MID(B24,5,2)&lt;&gt;"00",MID(B24,5,2)&lt;&gt;MID(G10,2,2),EXACT(MID(B24,7,4),RIGHT(G10,4)),ISNUMBER(INT(MID(B24,11,1))),ISNUMBER(INT(MID(B24,12,1))),MID(B24,11,2)&lt;&gt;"00",OR(ISNUMBER(INT(MID(B24,11,3))),MID(B24,13,1)=""),OR(AND(ISNUMBER(INT(MID(B24,11,3))),MID(B24,11,1)&lt;&gt;"0",MID(B24,14,1)=""),AND((ISNUMBER(INT(MID(B24,11,2)))),MID(B24,13,1)=""))),"oKK")</f>
        <v>0</v>
      </c>
      <c r="Z24" s="1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1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12" t="b">
        <f>IF(AND( EXACT(LEFT(B24,LEN(G8)), G8),ISNUMBER(INT(MID(B24,(LEN(G8)+1),1))),ISNUMBER(INT(MID(B24,(LEN(G8)+2),1))), MID(B24,(LEN(G8)+1),2)&lt;&gt;"00",OR(ISNUMBER(INT(MID(B24,(LEN(G8)+3),1))),MID(B24,(LEN(G8)+3),1)=""),  OR(AND(ISNUMBER(INT(MID(B24,(LEN(G8)+1),3))),MID(B24,(LEN(G8)+1),1)&lt;&gt;"0", MID(B24,(LEN(G8)+4),1)=""),AND((ISNUMBER(INT(MID(B24,(LEN(G8)+1),2)))),MID(B24,(LEN(G8)+3),1)=""))),"OK")</f>
        <v>0</v>
      </c>
      <c r="AC24" s="1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14" t="b">
        <f>IF(LEFT(B24,1)="K",IF(AND(EXACT(LEFT(B24,3),LEFT(G8,3)),MID(B24,4,1)="-",ISNUMBER(INT(MID(B24,5,1))),ISNUMBER(INT(MID(B24,6,1))),MID(B24,5,2)&lt;&gt;"00", MID(B24,5,2)&lt;&gt;MID(G8,2,2),EXACT(MID(B24,7,2), RIGHT(G8,2)),ISNUMBER(INT(MID(B24,9,1))),ISNUMBER(INT(MID(B24,10,1))),MID(B24,9,2)&lt;&gt;"00",OR(ISNUMBER(INT(MID(B24,9,3))),MID(B24,11,1)=""),OR(AND(ISNUMBER(INT(MID(B24,9,3))),MID(B24,9,1)&lt;&gt;"0",MID(B24,12,1)=""),AND((ISNUMBER(INT(MID(B24,9,2)))),MID(B24,11,1)=""))),"oKK"))</f>
        <v>0</v>
      </c>
      <c r="AE24" s="15"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16" t="b">
        <f t="shared" si="28"/>
        <v>0</v>
      </c>
      <c r="AG24" s="16" t="str">
        <f t="shared" si="1"/>
        <v>S# INCORRECT</v>
      </c>
      <c r="BO24" s="55" t="str">
        <f t="shared" si="2"/>
        <v/>
      </c>
      <c r="BP24" s="55" t="b">
        <f t="shared" si="3"/>
        <v>0</v>
      </c>
      <c r="BQ24" s="55" t="b">
        <f t="shared" si="4"/>
        <v>0</v>
      </c>
      <c r="BR24" s="55" t="b">
        <f t="shared" si="5"/>
        <v>0</v>
      </c>
      <c r="BS24" s="55" t="str">
        <f t="shared" si="6"/>
        <v/>
      </c>
      <c r="BT24" s="55" t="str">
        <f t="shared" si="7"/>
        <v/>
      </c>
      <c r="BU24" s="55" t="str">
        <f t="shared" si="8"/>
        <v/>
      </c>
      <c r="BV24" s="55" t="str">
        <f t="shared" si="9"/>
        <v/>
      </c>
      <c r="BW24" s="60" t="str">
        <f t="shared" si="10"/>
        <v/>
      </c>
      <c r="BX24" s="61" t="str">
        <f t="shared" si="29"/>
        <v>INCORRECT</v>
      </c>
      <c r="BY24" s="55" t="b">
        <f t="shared" si="30"/>
        <v>0</v>
      </c>
      <c r="BZ24" s="62" t="str">
        <f t="shared" si="11"/>
        <v/>
      </c>
      <c r="CA24" s="55" t="b">
        <f t="shared" si="12"/>
        <v>0</v>
      </c>
      <c r="CB24" s="55" t="b">
        <f t="shared" si="13"/>
        <v>0</v>
      </c>
      <c r="CC24" s="55" t="b">
        <f t="shared" si="14"/>
        <v>0</v>
      </c>
      <c r="CD24" s="55" t="b">
        <f t="shared" si="15"/>
        <v>0</v>
      </c>
      <c r="CE24" s="55" t="b">
        <f t="shared" si="16"/>
        <v>0</v>
      </c>
      <c r="CF24" s="55" t="b">
        <f t="shared" si="17"/>
        <v>0</v>
      </c>
      <c r="CG24" s="55" t="str">
        <f t="shared" si="18"/>
        <v/>
      </c>
      <c r="CH24" s="55" t="str">
        <f t="shared" si="19"/>
        <v/>
      </c>
      <c r="CI24" s="55" t="str">
        <f t="shared" si="20"/>
        <v/>
      </c>
      <c r="CJ24" s="55" t="str">
        <f t="shared" si="21"/>
        <v/>
      </c>
      <c r="CK24" s="55" t="str">
        <f t="shared" si="22"/>
        <v/>
      </c>
      <c r="CL24" s="55" t="str">
        <f t="shared" si="23"/>
        <v/>
      </c>
      <c r="CM24" s="62" t="str">
        <f t="shared" si="24"/>
        <v/>
      </c>
      <c r="CN24" s="62" t="str">
        <f t="shared" si="25"/>
        <v/>
      </c>
      <c r="CO24" s="63" t="str">
        <f t="shared" si="26"/>
        <v>NO</v>
      </c>
      <c r="CP24" s="63" t="str">
        <f t="shared" si="27"/>
        <v>NO</v>
      </c>
      <c r="CQ24" s="61" t="str">
        <f t="shared" si="31"/>
        <v>NO</v>
      </c>
      <c r="CR24" s="61" t="str">
        <f t="shared" si="32"/>
        <v>NO</v>
      </c>
      <c r="CS24" s="63" t="str">
        <f t="shared" si="33"/>
        <v>OK</v>
      </c>
      <c r="CT24" s="55" t="b">
        <f t="shared" si="34"/>
        <v>0</v>
      </c>
      <c r="CU24" s="55" t="b">
        <f t="shared" si="35"/>
        <v>0</v>
      </c>
      <c r="CV24" s="55" t="b">
        <f t="shared" si="36"/>
        <v>0</v>
      </c>
      <c r="CW24" s="55" t="b">
        <f t="shared" si="37"/>
        <v>0</v>
      </c>
      <c r="CX24" s="62" t="str">
        <f t="shared" si="38"/>
        <v>SEQUENCE INCORRECT</v>
      </c>
      <c r="CY24" s="64">
        <f>COUNTIF(B21:B23,T(B24))</f>
        <v>3</v>
      </c>
    </row>
    <row r="25" spans="1:103" s="3" customFormat="1" ht="18.95" customHeight="1" thickBot="1">
      <c r="A25" s="51"/>
      <c r="B25" s="157"/>
      <c r="C25" s="158"/>
      <c r="D25" s="157"/>
      <c r="E25" s="158"/>
      <c r="F25" s="157"/>
      <c r="G25" s="158"/>
      <c r="H25" s="157"/>
      <c r="I25" s="158"/>
      <c r="J25" s="157"/>
      <c r="K25" s="158"/>
      <c r="L25" s="151" t="str">
        <f>IF(AND(B25&lt;&gt;"", H25&lt;&gt;"", J25&lt;&gt;"",OR(H25&lt;=I17,H25="ABS"),OR(J25&lt;=K17,J25="ABS")),IF(AND(J25="ABS"),"ABS",IF(SUM(H25:J25)=0,"ZERO",SUM(H25,J25))),"")</f>
        <v/>
      </c>
      <c r="M25" s="151"/>
      <c r="N25" s="152" t="str">
        <f>IF(AND(A25&lt;&gt;"",B25&lt;&gt;"",D25&lt;&gt;"", F25&lt;&gt;"", H25&lt;&gt;"", J25&lt;&gt;"",S25="",R25="OK",V25="",OR(D25&lt;=E17,D25="ABS"),OR(F25&lt;=G17,F25="ABS"),OR(H25&lt;=I17,H25="ABS"),OR(J25&lt;=K17,J25="ABS")),IF(AND(OR(D25=0,D25="ABS"),OR(F25=0,F25="ABS"),OR(L25=0,L25="ABS"),D25="ABS",F25="ABS",L25="ABS"),"ABS",IF(AND(SUM(D25:F25)=0,OR(L25="ZERO",L25="ABS")),"ZERO",IF(L25="ABS",SUM(D25,F25),SUM(D25,F25,H25,J25)))),"")</f>
        <v/>
      </c>
      <c r="O25" s="153"/>
      <c r="P25" s="97" t="str">
        <f>IF(N25="","",IF(O17=250,LOOKUP(N25,{"ABS","ZERO",0,125,137,150,165,187,212},{"FAIL","FAIL","FAIL","C","C+","B","B+","A","A+"}),IF(O17=200,LOOKUP(N25,{"ABS","ZERO",0,100,110,120,132,150,170},{"FAIL","FAIL","FAIL","C","C+","B","B+","A","A+"}),IF(O17=150,LOOKUP(N25,{"ABS","ZERO",0,75,82,90,99,112,127},{"FAIL","FAIL","FAIL","C","C+","B","B+","A","A+"}),IF(O17=100,LOOKUP(N25,{"ABS","ZERO",0,50,55,60,66,75,85},{"FAIL","FAIL","FAIL","C","C+","B","B+","A","A+"}),IF(O17=50,LOOKUP(N25,{"ABS","ZERO",0,25,27,30,33,37,42},{"FAIL","FAIL","FAIL","C","C+","B","B+","A","A+"})))))))</f>
        <v/>
      </c>
      <c r="Q25" s="210"/>
      <c r="R25" s="66" t="str">
        <f t="shared" si="0"/>
        <v/>
      </c>
      <c r="S25" s="169" t="str">
        <f>IF(AND(A25&lt;&gt;"",B25&lt;&gt;""),IF(OR(D25&lt;&gt;"ABS"),IF(OR(AND(D25&lt;ROUNDDOWN((0.7*E17),0),D25&lt;&gt;0),D25&gt;E17,D25=""),"Attendance Marks incorrect",""),""),"")</f>
        <v/>
      </c>
      <c r="T25" s="304"/>
      <c r="U25" s="304"/>
      <c r="V25" s="148" t="str">
        <f>IF(OR(AND(OR(F25&lt;=G17, F25=0, F25="ABS"),OR(H25&lt;=I17, H25=0, H25="ABS"),OR(J25&lt;=K17, J25=0,J25="ABS"))),IF(OR(AND(A25="",B25="",D25="",F25="",H25="",J25=""),AND(A25&lt;&gt;"",B25&lt;&gt;"",D25&lt;&gt;"",F25&lt;&gt;"",H25&lt;&gt;"",J25&lt;&gt;"", AG25="OK")),"","Given Marks or Format is incorrect"),"Given Marks or Format is incorrect")</f>
        <v/>
      </c>
      <c r="W25" s="149"/>
      <c r="X25" s="150"/>
      <c r="Y25" s="109" t="b">
        <f>IF(AND(EXACT(LEFT(B25,3),LEFT(G10,3)),MID(B25,4,1)="-",ISNUMBER(INT(MID(B25,5,1))),ISNUMBER(INT(MID(B25,6,1))),MID(B25,5,2)&lt;&gt;"00",MID(B25,5,2)&lt;&gt;MID(G10,2,2),EXACT(MID(B25,7,4),RIGHT(G10,4)),ISNUMBER(INT(MID(B25,11,1))),ISNUMBER(INT(MID(B25,12,1))),MID(B25,11,2)&lt;&gt;"00",OR(ISNUMBER(INT(MID(B25,11,3))),MID(B25,13,1)=""),OR(AND(ISNUMBER(INT(MID(B25,11,3))),MID(B25,11,1)&lt;&gt;"0",MID(B25,14,1)=""),AND((ISNUMBER(INT(MID(B25,11,2)))),MID(B25,13,1)=""))),"oKK")</f>
        <v>0</v>
      </c>
      <c r="Z25" s="1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1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12" t="b">
        <f>IF(AND( EXACT(LEFT(B25,LEN(G8)), G8),ISNUMBER(INT(MID(B25,(LEN(G8)+1),1))),ISNUMBER(INT(MID(B25,(LEN(G8)+2),1))), MID(B25,(LEN(G8)+1),2)&lt;&gt;"00",OR(ISNUMBER(INT(MID(B25,(LEN(G8)+3),1))),MID(B25,(LEN(G8)+3),1)=""),  OR(AND(ISNUMBER(INT(MID(B25,(LEN(G8)+1),3))),MID(B25,(LEN(G8)+1),1)&lt;&gt;"0", MID(B25,(LEN(G8)+4),1)=""),AND((ISNUMBER(INT(MID(B25,(LEN(G8)+1),2)))),MID(B25,(LEN(G8)+3),1)=""))),"OK")</f>
        <v>0</v>
      </c>
      <c r="AC25" s="1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14" t="b">
        <f>IF(LEFT(B25,1)="K",IF(AND(EXACT(LEFT(B25,3),LEFT(G8,3)),MID(B25,4,1)="-",ISNUMBER(INT(MID(B25,5,1))),ISNUMBER(INT(MID(B25,6,1))),MID(B25,5,2)&lt;&gt;"00", MID(B25,5,2)&lt;&gt;MID(G8,2,2),EXACT(MID(B25,7,2), RIGHT(G8,2)),ISNUMBER(INT(MID(B25,9,1))),ISNUMBER(INT(MID(B25,10,1))),MID(B25,9,2)&lt;&gt;"00",OR(ISNUMBER(INT(MID(B25,9,3))),MID(B25,11,1)=""),OR(AND(ISNUMBER(INT(MID(B25,9,3))),MID(B25,9,1)&lt;&gt;"0",MID(B25,12,1)=""),AND((ISNUMBER(INT(MID(B25,9,2)))),MID(B25,11,1)=""))),"oKK"))</f>
        <v>0</v>
      </c>
      <c r="AE25" s="15"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16" t="b">
        <f t="shared" si="28"/>
        <v>0</v>
      </c>
      <c r="AG25" s="16" t="str">
        <f t="shared" si="1"/>
        <v>S# INCORRECT</v>
      </c>
      <c r="BO25" s="55" t="str">
        <f t="shared" si="2"/>
        <v/>
      </c>
      <c r="BP25" s="55" t="b">
        <f t="shared" si="3"/>
        <v>0</v>
      </c>
      <c r="BQ25" s="55" t="b">
        <f t="shared" si="4"/>
        <v>0</v>
      </c>
      <c r="BR25" s="55" t="b">
        <f t="shared" si="5"/>
        <v>0</v>
      </c>
      <c r="BS25" s="55" t="str">
        <f t="shared" si="6"/>
        <v/>
      </c>
      <c r="BT25" s="55" t="str">
        <f t="shared" si="7"/>
        <v/>
      </c>
      <c r="BU25" s="55" t="str">
        <f t="shared" si="8"/>
        <v/>
      </c>
      <c r="BV25" s="55" t="str">
        <f t="shared" si="9"/>
        <v/>
      </c>
      <c r="BW25" s="60" t="str">
        <f t="shared" si="10"/>
        <v/>
      </c>
      <c r="BX25" s="61" t="str">
        <f t="shared" si="29"/>
        <v>INCORRECT</v>
      </c>
      <c r="BY25" s="55" t="b">
        <f t="shared" si="30"/>
        <v>0</v>
      </c>
      <c r="BZ25" s="62" t="str">
        <f t="shared" si="11"/>
        <v/>
      </c>
      <c r="CA25" s="55" t="b">
        <f t="shared" si="12"/>
        <v>0</v>
      </c>
      <c r="CB25" s="55" t="b">
        <f t="shared" si="13"/>
        <v>0</v>
      </c>
      <c r="CC25" s="55" t="b">
        <f t="shared" si="14"/>
        <v>0</v>
      </c>
      <c r="CD25" s="55" t="b">
        <f t="shared" si="15"/>
        <v>0</v>
      </c>
      <c r="CE25" s="55" t="b">
        <f t="shared" si="16"/>
        <v>0</v>
      </c>
      <c r="CF25" s="55" t="b">
        <f t="shared" si="17"/>
        <v>0</v>
      </c>
      <c r="CG25" s="55" t="str">
        <f t="shared" si="18"/>
        <v/>
      </c>
      <c r="CH25" s="55" t="str">
        <f t="shared" si="19"/>
        <v/>
      </c>
      <c r="CI25" s="55" t="str">
        <f t="shared" si="20"/>
        <v/>
      </c>
      <c r="CJ25" s="55" t="str">
        <f t="shared" si="21"/>
        <v/>
      </c>
      <c r="CK25" s="55" t="str">
        <f t="shared" si="22"/>
        <v/>
      </c>
      <c r="CL25" s="55" t="str">
        <f t="shared" si="23"/>
        <v/>
      </c>
      <c r="CM25" s="62" t="str">
        <f t="shared" si="24"/>
        <v/>
      </c>
      <c r="CN25" s="62" t="str">
        <f t="shared" si="25"/>
        <v/>
      </c>
      <c r="CO25" s="63" t="str">
        <f t="shared" si="26"/>
        <v>NO</v>
      </c>
      <c r="CP25" s="63" t="str">
        <f t="shared" si="27"/>
        <v>NO</v>
      </c>
      <c r="CQ25" s="61" t="str">
        <f t="shared" si="31"/>
        <v>NO</v>
      </c>
      <c r="CR25" s="61" t="str">
        <f t="shared" si="32"/>
        <v>NO</v>
      </c>
      <c r="CS25" s="63" t="str">
        <f t="shared" si="33"/>
        <v>OK</v>
      </c>
      <c r="CT25" s="55" t="b">
        <f t="shared" si="34"/>
        <v>0</v>
      </c>
      <c r="CU25" s="55" t="b">
        <f t="shared" si="35"/>
        <v>0</v>
      </c>
      <c r="CV25" s="55" t="b">
        <f t="shared" si="36"/>
        <v>0</v>
      </c>
      <c r="CW25" s="55" t="b">
        <f t="shared" si="37"/>
        <v>0</v>
      </c>
      <c r="CX25" s="62" t="str">
        <f t="shared" si="38"/>
        <v>SEQUENCE INCORRECT</v>
      </c>
      <c r="CY25" s="64">
        <f>COUNTIF(B21:B24,T(B25))</f>
        <v>4</v>
      </c>
    </row>
    <row r="26" spans="1:103" s="3" customFormat="1" ht="18.95" customHeight="1" thickBot="1">
      <c r="A26" s="65"/>
      <c r="B26" s="157"/>
      <c r="C26" s="158"/>
      <c r="D26" s="157"/>
      <c r="E26" s="158"/>
      <c r="F26" s="157"/>
      <c r="G26" s="158"/>
      <c r="H26" s="157"/>
      <c r="I26" s="158"/>
      <c r="J26" s="157"/>
      <c r="K26" s="158"/>
      <c r="L26" s="151" t="str">
        <f>IF(AND(B26&lt;&gt;"", H26&lt;&gt;"", J26&lt;&gt;"",OR(H26&lt;=I17,H26="ABS"),OR(J26&lt;=K17,J26="ABS")),IF(AND(J26="ABS"),"ABS",IF(SUM(H26:J26)=0,"ZERO",SUM(H26,J26))),"")</f>
        <v/>
      </c>
      <c r="M26" s="151"/>
      <c r="N26" s="152" t="str">
        <f>IF(AND(A26&lt;&gt;"",B26&lt;&gt;"",D26&lt;&gt;"", F26&lt;&gt;"", H26&lt;&gt;"", J26&lt;&gt;"",S26="",R26="OK", V26="",OR(D26&lt;=E17,D26="ABS"),OR(F26&lt;=G17,F26="ABS"),OR(H26&lt;=I17,H26="ABS"),OR(J26&lt;=K17,J26="ABS")),IF(AND(OR(D26=0,D26="ABS"),OR(F26=0,F26="ABS"),OR(L26=0,L26="ABS"),D26="ABS",F26="ABS",L26="ABS"),"ABS",IF(AND(SUM(D26:F26)=0,OR(L26="ZERO",L26="ABS")),"ZERO",IF(L26="ABS",SUM(D26,F26),SUM(D26,F26,H26,J26)))),"")</f>
        <v/>
      </c>
      <c r="O26" s="153"/>
      <c r="P26" s="97" t="str">
        <f>IF(N26="","",IF(O17=250,LOOKUP(N26,{"ABS","ZERO",0,125,137,150,165,187,212},{"FAIL","FAIL","FAIL","C","C+","B","B+","A","A+"}),IF(O17=200,LOOKUP(N26,{"ABS","ZERO",0,100,110,120,132,150,170},{"FAIL","FAIL","FAIL","C","C+","B","B+","A","A+"}),IF(O17=150,LOOKUP(N26,{"ABS","ZERO",0,75,82,90,99,112,127},{"FAIL","FAIL","FAIL","C","C+","B","B+","A","A+"}),IF(O17=100,LOOKUP(N26,{"ABS","ZERO",0,50,55,60,66,75,85},{"FAIL","FAIL","FAIL","C","C+","B","B+","A","A+"}),IF(O17=50,LOOKUP(N26,{"ABS","ZERO",0,25,27,30,33,37,42},{"FAIL","FAIL","FAIL","C","C+","B","B+","A","A+"})))))))</f>
        <v/>
      </c>
      <c r="Q26" s="210"/>
      <c r="R26" s="66" t="str">
        <f t="shared" si="0"/>
        <v/>
      </c>
      <c r="S26" s="169" t="str">
        <f>IF(AND(A26&lt;&gt;"",B26&lt;&gt;""),IF(OR(D26&lt;&gt;"ABS"),IF(OR(AND(D26&lt;ROUNDDOWN((0.7*E17),0),D26&lt;&gt;0),D26&gt;E17,D26=""),"Attendance Marks incorrect",""),""),"")</f>
        <v/>
      </c>
      <c r="T26" s="304"/>
      <c r="U26" s="304"/>
      <c r="V26" s="148" t="str">
        <f>IF(OR(AND(OR(F26&lt;=G17, F26=0, F26="ABS"),OR(H26&lt;=I17, H26=0, H26="ABS"),OR(J26&lt;=K17, J26=0,J26="ABS"))),IF(OR(AND(A26="",B26="",D26="",F26="",H26="",J26=""),AND(A26&lt;&gt;"",B26&lt;&gt;"",D26&lt;&gt;"",F26&lt;&gt;"",H26&lt;&gt;"",J26&lt;&gt;"", AG26="OK")),"","Given Marks or Format is incorrect"),"Given Marks or Format is incorrect")</f>
        <v/>
      </c>
      <c r="W26" s="149"/>
      <c r="X26" s="150"/>
      <c r="Y26" s="109" t="b">
        <f>IF(AND(EXACT(LEFT(B26,3),LEFT(G10,3)),MID(B26,4,1)="-",ISNUMBER(INT(MID(B26,5,1))),ISNUMBER(INT(MID(B26,6,1))),MID(B26,5,2)&lt;&gt;"00",MID(B26,5,2)&lt;&gt;MID(G10,2,2),EXACT(MID(B26,7,4),RIGHT(G10,4)),ISNUMBER(INT(MID(B26,11,1))),ISNUMBER(INT(MID(B26,12,1))),MID(B26,11,2)&lt;&gt;"00",OR(ISNUMBER(INT(MID(B26,11,3))),MID(B26,13,1)=""),OR(AND(ISNUMBER(INT(MID(B26,11,3))),MID(B26,11,1)&lt;&gt;"0",MID(B26,14,1)=""),AND((ISNUMBER(INT(MID(B26,11,2)))),MID(B26,13,1)=""))),"oKK")</f>
        <v>0</v>
      </c>
      <c r="Z26" s="1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1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12" t="b">
        <f>IF(AND( EXACT(LEFT(B26,LEN(G8)), G8),ISNUMBER(INT(MID(B26,(LEN(G8)+1),1))),ISNUMBER(INT(MID(B26,(LEN(G8)+2),1))), MID(B26,(LEN(G8)+1),2)&lt;&gt;"00",OR(ISNUMBER(INT(MID(B26,(LEN(G8)+3),1))),MID(B26,(LEN(G8)+3),1)=""),  OR(AND(ISNUMBER(INT(MID(B26,(LEN(G8)+1),3))),MID(B26,(LEN(G8)+1),1)&lt;&gt;"0", MID(B26,(LEN(G8)+4),1)=""),AND((ISNUMBER(INT(MID(B26,(LEN(G8)+1),2)))),MID(B26,(LEN(G8)+3),1)=""))),"OK")</f>
        <v>0</v>
      </c>
      <c r="AC26" s="1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14" t="b">
        <f>IF(LEFT(B26,1)="K",IF(AND(EXACT(LEFT(B26,3),LEFT(G8,3)),MID(B26,4,1)="-",ISNUMBER(INT(MID(B26,5,1))),ISNUMBER(INT(MID(B26,6,1))),MID(B26,5,2)&lt;&gt;"00", MID(B26,5,2)&lt;&gt;MID(G8,2,2),EXACT(MID(B26,7,2), RIGHT(G8,2)),ISNUMBER(INT(MID(B26,9,1))),ISNUMBER(INT(MID(B26,10,1))),MID(B26,9,2)&lt;&gt;"00",OR(ISNUMBER(INT(MID(B26,9,3))),MID(B26,11,1)=""),OR(AND(ISNUMBER(INT(MID(B26,9,3))),MID(B26,9,1)&lt;&gt;"0",MID(B26,12,1)=""),AND((ISNUMBER(INT(MID(B26,9,2)))),MID(B26,11,1)=""))),"oKK"))</f>
        <v>0</v>
      </c>
      <c r="AE26" s="15"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16" t="b">
        <f t="shared" si="28"/>
        <v>0</v>
      </c>
      <c r="AG26" s="16" t="str">
        <f t="shared" si="1"/>
        <v>S# INCORRECT</v>
      </c>
      <c r="BO26" s="55" t="str">
        <f t="shared" si="2"/>
        <v/>
      </c>
      <c r="BP26" s="55" t="b">
        <f t="shared" si="3"/>
        <v>0</v>
      </c>
      <c r="BQ26" s="55" t="b">
        <f t="shared" si="4"/>
        <v>0</v>
      </c>
      <c r="BR26" s="55" t="b">
        <f t="shared" si="5"/>
        <v>0</v>
      </c>
      <c r="BS26" s="55" t="str">
        <f t="shared" si="6"/>
        <v/>
      </c>
      <c r="BT26" s="55" t="str">
        <f t="shared" si="7"/>
        <v/>
      </c>
      <c r="BU26" s="55" t="str">
        <f t="shared" si="8"/>
        <v/>
      </c>
      <c r="BV26" s="55" t="str">
        <f t="shared" si="9"/>
        <v/>
      </c>
      <c r="BW26" s="60" t="str">
        <f t="shared" si="10"/>
        <v/>
      </c>
      <c r="BX26" s="61" t="str">
        <f t="shared" si="29"/>
        <v>INCORRECT</v>
      </c>
      <c r="BY26" s="55" t="b">
        <f t="shared" si="30"/>
        <v>0</v>
      </c>
      <c r="BZ26" s="62" t="str">
        <f t="shared" si="11"/>
        <v/>
      </c>
      <c r="CA26" s="55" t="b">
        <f t="shared" si="12"/>
        <v>0</v>
      </c>
      <c r="CB26" s="55" t="b">
        <f t="shared" si="13"/>
        <v>0</v>
      </c>
      <c r="CC26" s="55" t="b">
        <f t="shared" si="14"/>
        <v>0</v>
      </c>
      <c r="CD26" s="55" t="b">
        <f t="shared" si="15"/>
        <v>0</v>
      </c>
      <c r="CE26" s="55" t="b">
        <f t="shared" si="16"/>
        <v>0</v>
      </c>
      <c r="CF26" s="55" t="b">
        <f t="shared" si="17"/>
        <v>0</v>
      </c>
      <c r="CG26" s="55" t="str">
        <f t="shared" si="18"/>
        <v/>
      </c>
      <c r="CH26" s="55" t="str">
        <f t="shared" si="19"/>
        <v/>
      </c>
      <c r="CI26" s="55" t="str">
        <f t="shared" si="20"/>
        <v/>
      </c>
      <c r="CJ26" s="55" t="str">
        <f t="shared" si="21"/>
        <v/>
      </c>
      <c r="CK26" s="55" t="str">
        <f t="shared" si="22"/>
        <v/>
      </c>
      <c r="CL26" s="55" t="str">
        <f t="shared" si="23"/>
        <v/>
      </c>
      <c r="CM26" s="62" t="str">
        <f t="shared" si="24"/>
        <v/>
      </c>
      <c r="CN26" s="62" t="str">
        <f t="shared" si="25"/>
        <v/>
      </c>
      <c r="CO26" s="63" t="str">
        <f t="shared" si="26"/>
        <v>NO</v>
      </c>
      <c r="CP26" s="63" t="str">
        <f t="shared" si="27"/>
        <v>NO</v>
      </c>
      <c r="CQ26" s="61" t="str">
        <f t="shared" si="31"/>
        <v>NO</v>
      </c>
      <c r="CR26" s="61" t="str">
        <f t="shared" si="32"/>
        <v>NO</v>
      </c>
      <c r="CS26" s="63" t="str">
        <f t="shared" si="33"/>
        <v>OK</v>
      </c>
      <c r="CT26" s="55" t="b">
        <f t="shared" si="34"/>
        <v>0</v>
      </c>
      <c r="CU26" s="55" t="b">
        <f t="shared" si="35"/>
        <v>0</v>
      </c>
      <c r="CV26" s="55" t="b">
        <f t="shared" si="36"/>
        <v>0</v>
      </c>
      <c r="CW26" s="55" t="b">
        <f t="shared" si="37"/>
        <v>0</v>
      </c>
      <c r="CX26" s="62" t="str">
        <f t="shared" si="38"/>
        <v>SEQUENCE INCORRECT</v>
      </c>
      <c r="CY26" s="64">
        <f>COUNTIF(B21:B25,T(B26))</f>
        <v>5</v>
      </c>
    </row>
    <row r="27" spans="1:103" s="3" customFormat="1" ht="18.95" customHeight="1" thickBot="1">
      <c r="A27" s="51"/>
      <c r="B27" s="157"/>
      <c r="C27" s="158"/>
      <c r="D27" s="157"/>
      <c r="E27" s="158"/>
      <c r="F27" s="157"/>
      <c r="G27" s="158"/>
      <c r="H27" s="157"/>
      <c r="I27" s="158"/>
      <c r="J27" s="157"/>
      <c r="K27" s="158"/>
      <c r="L27" s="151" t="str">
        <f>IF(AND(B27&lt;&gt;"", H27&lt;&gt;"", J27&lt;&gt;"",OR(H27&lt;=I17,H27="ABS"),OR(J27&lt;=K17,J27="ABS")),IF(AND(J27="ABS"),"ABS",IF(SUM(H27:J27)=0,"ZERO",SUM(H27,J27))),"")</f>
        <v/>
      </c>
      <c r="M27" s="151"/>
      <c r="N27" s="152" t="str">
        <f>IF(AND(A27&lt;&gt;"",B27&lt;&gt;"",D27&lt;&gt;"", F27&lt;&gt;"", H27&lt;&gt;"", J27&lt;&gt;"",S27="",R27="OK",V27="",OR(D27&lt;=E17,D27="ABS"),OR(F27&lt;=G17,F27="ABS"),OR(H27&lt;=I17,H27="ABS"),OR(J27&lt;=K17,J27="ABS")),IF(AND(OR(D27=0,D27="ABS"),OR(F27=0,F27="ABS"),OR(L27=0,L27="ABS"),D27="ABS",F27="ABS",L27="ABS"),"ABS",IF(AND(SUM(D27:F27)=0,OR(L27="ZERO",L27="ABS")),"ZERO",IF(L27="ABS",SUM(D27,F27),SUM(D27,F27,H27,J27)))),"")</f>
        <v/>
      </c>
      <c r="O27" s="153"/>
      <c r="P27" s="97" t="str">
        <f>IF(N27="","",IF(O17=250,LOOKUP(N27,{"ABS","ZERO",0,125,137,150,165,187,212},{"FAIL","FAIL","FAIL","C","C+","B","B+","A","A+"}),IF(O17=200,LOOKUP(N27,{"ABS","ZERO",0,100,110,120,132,150,170},{"FAIL","FAIL","FAIL","C","C+","B","B+","A","A+"}),IF(O17=150,LOOKUP(N27,{"ABS","ZERO",0,75,82,90,99,112,127},{"FAIL","FAIL","FAIL","C","C+","B","B+","A","A+"}),IF(O17=100,LOOKUP(N27,{"ABS","ZERO",0,50,55,60,66,75,85},{"FAIL","FAIL","FAIL","C","C+","B","B+","A","A+"}),IF(O17=50,LOOKUP(N27,{"ABS","ZERO",0,25,27,30,33,37,42},{"FAIL","FAIL","FAIL","C","C+","B","B+","A","A+"})))))))</f>
        <v/>
      </c>
      <c r="Q27" s="210"/>
      <c r="R27" s="66" t="str">
        <f t="shared" si="0"/>
        <v/>
      </c>
      <c r="S27" s="169" t="str">
        <f>IF(AND(A27&lt;&gt;"",B27&lt;&gt;""),IF(OR(D27&lt;&gt;"ABS"),IF(OR(AND(D27&lt;ROUNDDOWN((0.7*E17),0),D27&lt;&gt;0),D27&gt;E17,D27=""),"Attendance Marks incorrect",""),""),"")</f>
        <v/>
      </c>
      <c r="T27" s="304"/>
      <c r="U27" s="304"/>
      <c r="V27" s="148" t="str">
        <f>IF(OR(AND(OR(F27&lt;=G17, F27=0, F27="ABS"),OR(H27&lt;=I17, H27=0, H27="ABS"),OR(J27&lt;=K17, J27=0,J27="ABS"))),IF(OR(AND(A27="",B27="", D27="",F27="",H27="",J27=""),AND(A27&lt;&gt;"",B27&lt;&gt;"",D27&lt;&gt;"",F27&lt;&gt;"",H27&lt;&gt;"",J27&lt;&gt;"", AG27="OK")),"","Given Marks or Format is incorrect"),"Given Marks or Format is incorrect")</f>
        <v/>
      </c>
      <c r="W27" s="149"/>
      <c r="X27" s="150"/>
      <c r="Y27" s="109" t="b">
        <f>IF(AND(EXACT(LEFT(B27,3),LEFT(G10,3)),MID(B27,4,1)="-",ISNUMBER(INT(MID(B27,5,1))),ISNUMBER(INT(MID(B27,6,1))),MID(B27,5,2)&lt;&gt;"00",MID(B27,5,2)&lt;&gt;MID(G10,2,2),EXACT(MID(B27,7,4),RIGHT(G10,4)),ISNUMBER(INT(MID(B27,11,1))),ISNUMBER(INT(MID(B27,12,1))),MID(B27,11,2)&lt;&gt;"00",OR(ISNUMBER(INT(MID(B27,11,3))),MID(B27,13,1)=""),OR(AND(ISNUMBER(INT(MID(B27,11,3))),MID(B27,11,1)&lt;&gt;"0",MID(B27,14,1)=""),AND((ISNUMBER(INT(MID(B27,11,2)))),MID(B27,13,1)=""))),"oKK")</f>
        <v>0</v>
      </c>
      <c r="Z27" s="1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1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12" t="b">
        <f>IF(AND( EXACT(LEFT(B27,LEN(G8)), G8),ISNUMBER(INT(MID(B27,(LEN(G8)+1),1))),ISNUMBER(INT(MID(B27,(LEN(G8)+2),1))), MID(B27,(LEN(G8)+1),2)&lt;&gt;"00",OR(ISNUMBER(INT(MID(B27,(LEN(G8)+3),1))),MID(B27,(LEN(G8)+3),1)=""),  OR(AND(ISNUMBER(INT(MID(B27,(LEN(G8)+1),3))),MID(B27,(LEN(G8)+1),1)&lt;&gt;"0", MID(B27,(LEN(G8)+4),1)=""),AND((ISNUMBER(INT(MID(B27,(LEN(G8)+1),2)))),MID(B27,(LEN(G8)+3),1)=""))),"OK")</f>
        <v>0</v>
      </c>
      <c r="AC27" s="1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14" t="b">
        <f>IF(LEFT(B27,1)="K",IF(AND(EXACT(LEFT(B27,3),LEFT(G8,3)),MID(B27,4,1)="-",ISNUMBER(INT(MID(B27,5,1))),ISNUMBER(INT(MID(B27,6,1))),MID(B27,5,2)&lt;&gt;"00", MID(B27,5,2)&lt;&gt;MID(G8,2,2),EXACT(MID(B27,7,2), RIGHT(G8,2)),ISNUMBER(INT(MID(B27,9,1))),ISNUMBER(INT(MID(B27,10,1))),MID(B27,9,2)&lt;&gt;"00",OR(ISNUMBER(INT(MID(B27,9,3))),MID(B27,11,1)=""),OR(AND(ISNUMBER(INT(MID(B27,9,3))),MID(B27,9,1)&lt;&gt;"0",MID(B27,12,1)=""),AND((ISNUMBER(INT(MID(B27,9,2)))),MID(B27,11,1)=""))),"oKK"))</f>
        <v>0</v>
      </c>
      <c r="AE27" s="15"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16" t="b">
        <f t="shared" si="28"/>
        <v>0</v>
      </c>
      <c r="AG27" s="16" t="str">
        <f t="shared" si="1"/>
        <v>S# INCORRECT</v>
      </c>
      <c r="BO27" s="55" t="str">
        <f t="shared" si="2"/>
        <v/>
      </c>
      <c r="BP27" s="55" t="b">
        <f t="shared" si="3"/>
        <v>0</v>
      </c>
      <c r="BQ27" s="55" t="b">
        <f t="shared" si="4"/>
        <v>0</v>
      </c>
      <c r="BR27" s="55" t="b">
        <f t="shared" si="5"/>
        <v>0</v>
      </c>
      <c r="BS27" s="55" t="str">
        <f t="shared" si="6"/>
        <v/>
      </c>
      <c r="BT27" s="55" t="str">
        <f t="shared" si="7"/>
        <v/>
      </c>
      <c r="BU27" s="55" t="str">
        <f t="shared" si="8"/>
        <v/>
      </c>
      <c r="BV27" s="55" t="str">
        <f t="shared" si="9"/>
        <v/>
      </c>
      <c r="BW27" s="60" t="str">
        <f t="shared" si="10"/>
        <v/>
      </c>
      <c r="BX27" s="61" t="str">
        <f t="shared" si="29"/>
        <v>INCORRECT</v>
      </c>
      <c r="BY27" s="55" t="b">
        <f t="shared" si="30"/>
        <v>0</v>
      </c>
      <c r="BZ27" s="62" t="str">
        <f t="shared" si="11"/>
        <v/>
      </c>
      <c r="CA27" s="55" t="b">
        <f t="shared" si="12"/>
        <v>0</v>
      </c>
      <c r="CB27" s="55" t="b">
        <f t="shared" si="13"/>
        <v>0</v>
      </c>
      <c r="CC27" s="55" t="b">
        <f t="shared" si="14"/>
        <v>0</v>
      </c>
      <c r="CD27" s="55" t="b">
        <f t="shared" si="15"/>
        <v>0</v>
      </c>
      <c r="CE27" s="55" t="b">
        <f t="shared" si="16"/>
        <v>0</v>
      </c>
      <c r="CF27" s="55" t="b">
        <f t="shared" si="17"/>
        <v>0</v>
      </c>
      <c r="CG27" s="55" t="str">
        <f t="shared" si="18"/>
        <v/>
      </c>
      <c r="CH27" s="55" t="str">
        <f t="shared" si="19"/>
        <v/>
      </c>
      <c r="CI27" s="55" t="str">
        <f t="shared" si="20"/>
        <v/>
      </c>
      <c r="CJ27" s="55" t="str">
        <f t="shared" si="21"/>
        <v/>
      </c>
      <c r="CK27" s="55" t="str">
        <f t="shared" si="22"/>
        <v/>
      </c>
      <c r="CL27" s="55" t="str">
        <f t="shared" si="23"/>
        <v/>
      </c>
      <c r="CM27" s="62" t="str">
        <f t="shared" si="24"/>
        <v/>
      </c>
      <c r="CN27" s="62" t="str">
        <f t="shared" si="25"/>
        <v/>
      </c>
      <c r="CO27" s="63" t="str">
        <f t="shared" si="26"/>
        <v>NO</v>
      </c>
      <c r="CP27" s="63" t="str">
        <f t="shared" si="27"/>
        <v>NO</v>
      </c>
      <c r="CQ27" s="61" t="str">
        <f t="shared" si="31"/>
        <v>NO</v>
      </c>
      <c r="CR27" s="61" t="str">
        <f t="shared" si="32"/>
        <v>NO</v>
      </c>
      <c r="CS27" s="63" t="str">
        <f t="shared" si="33"/>
        <v>OK</v>
      </c>
      <c r="CT27" s="55" t="b">
        <f t="shared" si="34"/>
        <v>0</v>
      </c>
      <c r="CU27" s="55" t="b">
        <f t="shared" si="35"/>
        <v>0</v>
      </c>
      <c r="CV27" s="55" t="b">
        <f t="shared" si="36"/>
        <v>0</v>
      </c>
      <c r="CW27" s="55" t="b">
        <f t="shared" si="37"/>
        <v>0</v>
      </c>
      <c r="CX27" s="62" t="str">
        <f t="shared" si="38"/>
        <v>SEQUENCE INCORRECT</v>
      </c>
      <c r="CY27" s="64">
        <f>COUNTIF(B21:B26,T(B27))</f>
        <v>6</v>
      </c>
    </row>
    <row r="28" spans="1:103" s="3" customFormat="1" ht="18.95" customHeight="1" thickBot="1">
      <c r="A28" s="65"/>
      <c r="B28" s="157"/>
      <c r="C28" s="158"/>
      <c r="D28" s="157"/>
      <c r="E28" s="158"/>
      <c r="F28" s="157"/>
      <c r="G28" s="158"/>
      <c r="H28" s="157"/>
      <c r="I28" s="158"/>
      <c r="J28" s="157"/>
      <c r="K28" s="158"/>
      <c r="L28" s="151" t="str">
        <f>IF(AND(B28&lt;&gt;"", H28&lt;&gt;"", J28&lt;&gt;"",OR(H28&lt;=I17,H28="ABS"),OR(J28&lt;=K17,J28="ABS")),IF(AND(J28="ABS"),"ABS",IF(SUM(H28:J28)=0,"ZERO",SUM(H28,J28))),"")</f>
        <v/>
      </c>
      <c r="M28" s="151"/>
      <c r="N28" s="152" t="str">
        <f>IF(AND(A28&lt;&gt;"",B28&lt;&gt;"",D28&lt;&gt;"", F28&lt;&gt;"", H28&lt;&gt;"", J28&lt;&gt;"",S28="",R28="OK",V28="",OR(D28&lt;=E17,D28="ABS"),OR(F28&lt;=G17,F28="ABS"),OR(H28&lt;=I17,H28="ABS"),OR(J28&lt;=K17,J28="ABS")),IF(AND(OR(D28=0,D28="ABS"),OR(F28=0,F28="ABS"),OR(L28=0,L28="ABS"),D28="ABS",F28="ABS",L28="ABS"),"ABS",IF(AND(SUM(D28:F28)=0,OR(L28="ZERO",L28="ABS")),"ZERO",IF(L28="ABS",SUM(D28,F28),SUM(D28,F28,H28,J28)))),"")</f>
        <v/>
      </c>
      <c r="O28" s="153"/>
      <c r="P28" s="97" t="str">
        <f>IF(N28="","",IF(O17=250,LOOKUP(N28,{"ABS","ZERO",0,125,137,150,165,187,212},{"FAIL","FAIL","FAIL","C","C+","B","B+","A","A+"}),IF(O17=200,LOOKUP(N28,{"ABS","ZERO",0,100,110,120,132,150,170},{"FAIL","FAIL","FAIL","C","C+","B","B+","A","A+"}),IF(O17=150,LOOKUP(N28,{"ABS","ZERO",0,75,82,90,99,112,127},{"FAIL","FAIL","FAIL","C","C+","B","B+","A","A+"}),IF(O17=100,LOOKUP(N28,{"ABS","ZERO",0,50,55,60,66,75,85},{"FAIL","FAIL","FAIL","C","C+","B","B+","A","A+"}),IF(O17=50,LOOKUP(N28,{"ABS","ZERO",0,25,27,30,33,37,42},{"FAIL","FAIL","FAIL","C","C+","B","B+","A","A+"})))))))</f>
        <v/>
      </c>
      <c r="Q28" s="210"/>
      <c r="R28" s="66" t="str">
        <f t="shared" si="0"/>
        <v/>
      </c>
      <c r="S28" s="169" t="str">
        <f>IF(AND(A28&lt;&gt;"",B28&lt;&gt;""),IF(OR(D28&lt;&gt;"ABS"),IF(OR(AND(D28&lt;ROUNDDOWN((0.7*E17),0),D28&lt;&gt;0),D28&gt;E17,D28=""),"Attendance Marks incorrect",""),""),"")</f>
        <v/>
      </c>
      <c r="T28" s="304"/>
      <c r="U28" s="304"/>
      <c r="V28" s="148" t="str">
        <f>IF(OR(AND(OR(F28&lt;=G17, F28=0, F28="ABS"),OR(H28&lt;=I17, H28=0, H28="ABS"),OR(J28&lt;=K17, J28=0,J28="ABS"))),IF(OR(AND(A28="",B28="",D28="",F28="",H28="",J28=""),AND(A28&lt;&gt;"",B28&lt;&gt;"",D28&lt;&gt;"",F28&lt;&gt;"",H28&lt;&gt;"",J28&lt;&gt;"", AG28="OK")),"","Given Marks or Format is incorrect"),"Given Marks or Format is incorrect")</f>
        <v/>
      </c>
      <c r="W28" s="149"/>
      <c r="X28" s="150"/>
      <c r="Y28" s="109" t="b">
        <f>IF(AND(EXACT(LEFT(B28,3),LEFT(G10,3)),MID(B28,4,1)="-",ISNUMBER(INT(MID(B28,5,1))),ISNUMBER(INT(MID(B28,6,1))),MID(B28,5,2)&lt;&gt;"00",MID(B28,5,2)&lt;&gt;MID(G10,2,2),EXACT(MID(B28,7,4),RIGHT(G10,4)),ISNUMBER(INT(MID(B28,11,1))),ISNUMBER(INT(MID(B28,12,1))),MID(B28,11,2)&lt;&gt;"00",OR(ISNUMBER(INT(MID(B28,11,3))),MID(B28,13,1)=""),OR(AND(ISNUMBER(INT(MID(B28,11,3))),MID(B28,11,1)&lt;&gt;"0",MID(B28,14,1)=""),AND((ISNUMBER(INT(MID(B28,11,2)))),MID(B28,13,1)=""))),"oKK")</f>
        <v>0</v>
      </c>
      <c r="Z28" s="1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1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12" t="b">
        <f>IF(AND( EXACT(LEFT(B28,LEN(G8)), G8),ISNUMBER(INT(MID(B28,(LEN(G8)+1),1))),ISNUMBER(INT(MID(B28,(LEN(G8)+2),1))), MID(B28,(LEN(G8)+1),2)&lt;&gt;"00",OR(ISNUMBER(INT(MID(B28,(LEN(G8)+3),1))),MID(B28,(LEN(G8)+3),1)=""),  OR(AND(ISNUMBER(INT(MID(B28,(LEN(G8)+1),3))),MID(B28,(LEN(G8)+1),1)&lt;&gt;"0", MID(B28,(LEN(G8)+4),1)=""),AND((ISNUMBER(INT(MID(B28,(LEN(G8)+1),2)))),MID(B28,(LEN(G8)+3),1)=""))),"OK")</f>
        <v>0</v>
      </c>
      <c r="AC28" s="1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14" t="b">
        <f>IF(LEFT(B28,1)="K",IF(AND(EXACT(LEFT(B28,3),LEFT(G8,3)),MID(B28,4,1)="-",ISNUMBER(INT(MID(B28,5,1))),ISNUMBER(INT(MID(B28,6,1))),MID(B28,5,2)&lt;&gt;"00", MID(B28,5,2)&lt;&gt;MID(G8,2,2),EXACT(MID(B28,7,2), RIGHT(G8,2)),ISNUMBER(INT(MID(B28,9,1))),ISNUMBER(INT(MID(B28,10,1))),MID(B28,9,2)&lt;&gt;"00",OR(ISNUMBER(INT(MID(B28,9,3))),MID(B28,11,1)=""),OR(AND(ISNUMBER(INT(MID(B28,9,3))),MID(B28,9,1)&lt;&gt;"0",MID(B28,12,1)=""),AND((ISNUMBER(INT(MID(B28,9,2)))),MID(B28,11,1)=""))),"oKK"))</f>
        <v>0</v>
      </c>
      <c r="AE28" s="15"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16" t="b">
        <f t="shared" si="28"/>
        <v>0</v>
      </c>
      <c r="AG28" s="16" t="str">
        <f t="shared" si="1"/>
        <v>S# INCORRECT</v>
      </c>
      <c r="BO28" s="55" t="str">
        <f t="shared" si="2"/>
        <v/>
      </c>
      <c r="BP28" s="55" t="b">
        <f t="shared" si="3"/>
        <v>0</v>
      </c>
      <c r="BQ28" s="55" t="b">
        <f t="shared" si="4"/>
        <v>0</v>
      </c>
      <c r="BR28" s="55" t="b">
        <f t="shared" si="5"/>
        <v>0</v>
      </c>
      <c r="BS28" s="55" t="str">
        <f t="shared" si="6"/>
        <v/>
      </c>
      <c r="BT28" s="55" t="str">
        <f t="shared" si="7"/>
        <v/>
      </c>
      <c r="BU28" s="55" t="str">
        <f t="shared" si="8"/>
        <v/>
      </c>
      <c r="BV28" s="55" t="str">
        <f t="shared" si="9"/>
        <v/>
      </c>
      <c r="BW28" s="60" t="str">
        <f t="shared" si="10"/>
        <v/>
      </c>
      <c r="BX28" s="61" t="str">
        <f t="shared" si="29"/>
        <v>INCORRECT</v>
      </c>
      <c r="BY28" s="55" t="b">
        <f t="shared" si="30"/>
        <v>0</v>
      </c>
      <c r="BZ28" s="62" t="str">
        <f t="shared" si="11"/>
        <v/>
      </c>
      <c r="CA28" s="55" t="b">
        <f t="shared" si="12"/>
        <v>0</v>
      </c>
      <c r="CB28" s="55" t="b">
        <f t="shared" si="13"/>
        <v>0</v>
      </c>
      <c r="CC28" s="55" t="b">
        <f t="shared" si="14"/>
        <v>0</v>
      </c>
      <c r="CD28" s="55" t="b">
        <f t="shared" si="15"/>
        <v>0</v>
      </c>
      <c r="CE28" s="55" t="b">
        <f t="shared" si="16"/>
        <v>0</v>
      </c>
      <c r="CF28" s="55" t="b">
        <f t="shared" si="17"/>
        <v>0</v>
      </c>
      <c r="CG28" s="55" t="str">
        <f t="shared" si="18"/>
        <v/>
      </c>
      <c r="CH28" s="55" t="str">
        <f t="shared" si="19"/>
        <v/>
      </c>
      <c r="CI28" s="55" t="str">
        <f t="shared" si="20"/>
        <v/>
      </c>
      <c r="CJ28" s="55" t="str">
        <f t="shared" si="21"/>
        <v/>
      </c>
      <c r="CK28" s="55" t="str">
        <f t="shared" si="22"/>
        <v/>
      </c>
      <c r="CL28" s="55" t="str">
        <f t="shared" si="23"/>
        <v/>
      </c>
      <c r="CM28" s="62" t="str">
        <f t="shared" si="24"/>
        <v/>
      </c>
      <c r="CN28" s="62" t="str">
        <f t="shared" si="25"/>
        <v/>
      </c>
      <c r="CO28" s="63" t="str">
        <f t="shared" si="26"/>
        <v>NO</v>
      </c>
      <c r="CP28" s="63" t="str">
        <f t="shared" si="27"/>
        <v>NO</v>
      </c>
      <c r="CQ28" s="61" t="str">
        <f t="shared" si="31"/>
        <v>NO</v>
      </c>
      <c r="CR28" s="61" t="str">
        <f t="shared" si="32"/>
        <v>NO</v>
      </c>
      <c r="CS28" s="63" t="str">
        <f t="shared" si="33"/>
        <v>OK</v>
      </c>
      <c r="CT28" s="55" t="b">
        <f t="shared" si="34"/>
        <v>0</v>
      </c>
      <c r="CU28" s="55" t="b">
        <f t="shared" si="35"/>
        <v>0</v>
      </c>
      <c r="CV28" s="55" t="b">
        <f t="shared" si="36"/>
        <v>0</v>
      </c>
      <c r="CW28" s="55" t="b">
        <f t="shared" si="37"/>
        <v>0</v>
      </c>
      <c r="CX28" s="62" t="str">
        <f t="shared" si="38"/>
        <v>SEQUENCE INCORRECT</v>
      </c>
      <c r="CY28" s="64">
        <f>COUNTIF(B21:B27,T(B28))</f>
        <v>7</v>
      </c>
    </row>
    <row r="29" spans="1:103" s="3" customFormat="1" ht="18.95" customHeight="1" thickBot="1">
      <c r="A29" s="51"/>
      <c r="B29" s="157"/>
      <c r="C29" s="158"/>
      <c r="D29" s="157"/>
      <c r="E29" s="158"/>
      <c r="F29" s="157"/>
      <c r="G29" s="158"/>
      <c r="H29" s="157"/>
      <c r="I29" s="158"/>
      <c r="J29" s="157"/>
      <c r="K29" s="158"/>
      <c r="L29" s="151" t="str">
        <f>IF(AND(B29&lt;&gt;"", H29&lt;&gt;"", J29&lt;&gt;"",OR(H29&lt;=I17,H29="ABS"),OR(J29&lt;=K17,J29="ABS")),IF(AND(J29="ABS"),"ABS",IF(SUM(H29:J29)=0,"ZERO",SUM(H29,J29))),"")</f>
        <v/>
      </c>
      <c r="M29" s="151"/>
      <c r="N29" s="152" t="str">
        <f>IF(AND(A29&lt;&gt;"",B29&lt;&gt;"",D29&lt;&gt;"", F29&lt;&gt;"", H29&lt;&gt;"", J29&lt;&gt;"",S29="",R29="OK",V29="",OR(D29&lt;=E17,D29="ABS"),OR(F29&lt;=G17,F29="ABS"),OR(H29&lt;=I17,H29="ABS"),OR(J29&lt;=K17,J29="ABS")),IF(AND(OR(D29=0,D29="ABS"),OR(F29=0,F29="ABS"),OR(L29=0,L29="ABS"),D29="ABS",F29="ABS",L29="ABS"),"ABS",IF(AND(SUM(D29:F29)=0,OR(L29="ZERO",L29="ABS")),"ZERO",IF(L29="ABS",SUM(D29,F29),SUM(D29,F29,H29,J29)))),"")</f>
        <v/>
      </c>
      <c r="O29" s="153"/>
      <c r="P29" s="97" t="str">
        <f>IF(N29="","",IF(O17=250,LOOKUP(N29,{"ABS","ZERO",0,125,137,150,165,187,212},{"FAIL","FAIL","FAIL","C","C+","B","B+","A","A+"}),IF(O17=200,LOOKUP(N29,{"ABS","ZERO",0,100,110,120,132,150,170},{"FAIL","FAIL","FAIL","C","C+","B","B+","A","A+"}),IF(O17=150,LOOKUP(N29,{"ABS","ZERO",0,75,82,90,99,112,127},{"FAIL","FAIL","FAIL","C","C+","B","B+","A","A+"}),IF(O17=100,LOOKUP(N29,{"ABS","ZERO",0,50,55,60,66,75,85},{"FAIL","FAIL","FAIL","C","C+","B","B+","A","A+"}),IF(O17=50,LOOKUP(N29,{"ABS","ZERO",0,25,27,30,33,37,42},{"FAIL","FAIL","FAIL","C","C+","B","B+","A","A+"})))))))</f>
        <v/>
      </c>
      <c r="Q29" s="210"/>
      <c r="R29" s="66" t="str">
        <f t="shared" si="0"/>
        <v/>
      </c>
      <c r="S29" s="169" t="str">
        <f>IF(AND(A29&lt;&gt;"",B29&lt;&gt;""),IF(OR(D29&lt;&gt;"ABS"),IF(OR(AND(D29&lt;ROUNDDOWN((0.7*E17),0),D29&lt;&gt;0),D29&gt;E17,D29=""),"Attendance Marks incorrect",""),""),"")</f>
        <v/>
      </c>
      <c r="T29" s="304"/>
      <c r="U29" s="304"/>
      <c r="V29" s="148" t="str">
        <f>IF(OR(AND(OR(F29&lt;=G17, F29=0, F29="ABS"),OR(H29&lt;=I17, H29=0, H29="ABS"),OR(J29&lt;=K17, J29=0,J29="ABS"))),IF(OR(AND(A29="",B29="",D29="",F29="",H29="",J29=""),AND(A29&lt;&gt;"",B29&lt;&gt;"",D29&lt;&gt;"",F29&lt;&gt;"",H29&lt;&gt;"",J29&lt;&gt;"", AG29="OK")),"","Given Marks or Format is incorrect"),"Given Marks or Format is incorrect")</f>
        <v/>
      </c>
      <c r="W29" s="149"/>
      <c r="X29" s="150"/>
      <c r="Y29" s="109" t="b">
        <f>IF(AND(EXACT(LEFT(B29,3),LEFT(G10,3)),MID(B29,4,1)="-",ISNUMBER(INT(MID(B29,5,1))),ISNUMBER(INT(MID(B29,6,1))),MID(B29,5,2)&lt;&gt;"00",MID(B29,5,2)&lt;&gt;MID(G10,2,2),EXACT(MID(B29,7,4),RIGHT(G10,4)),ISNUMBER(INT(MID(B29,11,1))),ISNUMBER(INT(MID(B29,12,1))),MID(B29,11,2)&lt;&gt;"00",OR(ISNUMBER(INT(MID(B29,11,3))),MID(B29,13,1)=""),OR(AND(ISNUMBER(INT(MID(B29,11,3))),MID(B29,11,1)&lt;&gt;"0",MID(B29,14,1)=""),AND((ISNUMBER(INT(MID(B29,11,2)))),MID(B29,13,1)=""))),"oKK")</f>
        <v>0</v>
      </c>
      <c r="Z29" s="1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1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12" t="b">
        <f>IF(AND( EXACT(LEFT(B29,LEN(G8)), G8),ISNUMBER(INT(MID(B29,(LEN(G8)+1),1))),ISNUMBER(INT(MID(B29,(LEN(G8)+2),1))), MID(B29,(LEN(G8)+1),2)&lt;&gt;"00",OR(ISNUMBER(INT(MID(B29,(LEN(G8)+3),1))),MID(B29,(LEN(G8)+3),1)=""),  OR(AND(ISNUMBER(INT(MID(B29,(LEN(G8)+1),3))),MID(B29,(LEN(G8)+1),1)&lt;&gt;"0", MID(B29,(LEN(G8)+4),1)=""),AND((ISNUMBER(INT(MID(B29,(LEN(G8)+1),2)))),MID(B29,(LEN(G8)+3),1)=""))),"OK")</f>
        <v>0</v>
      </c>
      <c r="AC29" s="1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14" t="b">
        <f>IF(LEFT(B29,1)="K",IF(AND(EXACT(LEFT(B29,3),LEFT(G8,3)),MID(B29,4,1)="-",ISNUMBER(INT(MID(B29,5,1))),ISNUMBER(INT(MID(B29,6,1))),MID(B29,5,2)&lt;&gt;"00", MID(B29,5,2)&lt;&gt;MID(G8,2,2),EXACT(MID(B29,7,2), RIGHT(G8,2)),ISNUMBER(INT(MID(B29,9,1))),ISNUMBER(INT(MID(B29,10,1))),MID(B29,9,2)&lt;&gt;"00",OR(ISNUMBER(INT(MID(B29,9,3))),MID(B29,11,1)=""),OR(AND(ISNUMBER(INT(MID(B29,9,3))),MID(B29,9,1)&lt;&gt;"0",MID(B29,12,1)=""),AND((ISNUMBER(INT(MID(B29,9,2)))),MID(B29,11,1)=""))),"oKK"))</f>
        <v>0</v>
      </c>
      <c r="AE29" s="15"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16" t="b">
        <f t="shared" si="28"/>
        <v>0</v>
      </c>
      <c r="AG29" s="16" t="str">
        <f t="shared" si="1"/>
        <v>S# INCORRECT</v>
      </c>
      <c r="BO29" s="55" t="str">
        <f t="shared" si="2"/>
        <v/>
      </c>
      <c r="BP29" s="55" t="b">
        <f t="shared" si="3"/>
        <v>0</v>
      </c>
      <c r="BQ29" s="55" t="b">
        <f t="shared" si="4"/>
        <v>0</v>
      </c>
      <c r="BR29" s="55" t="b">
        <f t="shared" si="5"/>
        <v>0</v>
      </c>
      <c r="BS29" s="55" t="str">
        <f t="shared" si="6"/>
        <v/>
      </c>
      <c r="BT29" s="55" t="str">
        <f t="shared" si="7"/>
        <v/>
      </c>
      <c r="BU29" s="55" t="str">
        <f t="shared" si="8"/>
        <v/>
      </c>
      <c r="BV29" s="55" t="str">
        <f t="shared" si="9"/>
        <v/>
      </c>
      <c r="BW29" s="60" t="str">
        <f t="shared" si="10"/>
        <v/>
      </c>
      <c r="BX29" s="61" t="str">
        <f t="shared" si="29"/>
        <v>INCORRECT</v>
      </c>
      <c r="BY29" s="55" t="b">
        <f t="shared" si="30"/>
        <v>0</v>
      </c>
      <c r="BZ29" s="62" t="str">
        <f t="shared" si="11"/>
        <v/>
      </c>
      <c r="CA29" s="55" t="b">
        <f t="shared" si="12"/>
        <v>0</v>
      </c>
      <c r="CB29" s="55" t="b">
        <f t="shared" si="13"/>
        <v>0</v>
      </c>
      <c r="CC29" s="55" t="b">
        <f t="shared" si="14"/>
        <v>0</v>
      </c>
      <c r="CD29" s="55" t="b">
        <f t="shared" si="15"/>
        <v>0</v>
      </c>
      <c r="CE29" s="55" t="b">
        <f t="shared" si="16"/>
        <v>0</v>
      </c>
      <c r="CF29" s="55" t="b">
        <f t="shared" si="17"/>
        <v>0</v>
      </c>
      <c r="CG29" s="55" t="str">
        <f t="shared" si="18"/>
        <v/>
      </c>
      <c r="CH29" s="55" t="str">
        <f t="shared" si="19"/>
        <v/>
      </c>
      <c r="CI29" s="55" t="str">
        <f t="shared" si="20"/>
        <v/>
      </c>
      <c r="CJ29" s="55" t="str">
        <f t="shared" si="21"/>
        <v/>
      </c>
      <c r="CK29" s="55" t="str">
        <f t="shared" si="22"/>
        <v/>
      </c>
      <c r="CL29" s="55" t="str">
        <f t="shared" si="23"/>
        <v/>
      </c>
      <c r="CM29" s="62" t="str">
        <f t="shared" si="24"/>
        <v/>
      </c>
      <c r="CN29" s="62" t="str">
        <f t="shared" si="25"/>
        <v/>
      </c>
      <c r="CO29" s="63" t="str">
        <f t="shared" si="26"/>
        <v>NO</v>
      </c>
      <c r="CP29" s="63" t="str">
        <f t="shared" si="27"/>
        <v>NO</v>
      </c>
      <c r="CQ29" s="61" t="str">
        <f t="shared" si="31"/>
        <v>NO</v>
      </c>
      <c r="CR29" s="61" t="str">
        <f t="shared" si="32"/>
        <v>NO</v>
      </c>
      <c r="CS29" s="63" t="str">
        <f t="shared" si="33"/>
        <v>OK</v>
      </c>
      <c r="CT29" s="55" t="b">
        <f t="shared" si="34"/>
        <v>0</v>
      </c>
      <c r="CU29" s="55" t="b">
        <f t="shared" si="35"/>
        <v>0</v>
      </c>
      <c r="CV29" s="55" t="b">
        <f t="shared" si="36"/>
        <v>0</v>
      </c>
      <c r="CW29" s="55" t="b">
        <f t="shared" si="37"/>
        <v>0</v>
      </c>
      <c r="CX29" s="62" t="str">
        <f t="shared" si="38"/>
        <v>SEQUENCE INCORRECT</v>
      </c>
      <c r="CY29" s="64">
        <f>COUNTIF(B21:B28,T(B29))</f>
        <v>8</v>
      </c>
    </row>
    <row r="30" spans="1:103" s="3" customFormat="1" ht="18.95" customHeight="1" thickBot="1">
      <c r="A30" s="65"/>
      <c r="B30" s="157"/>
      <c r="C30" s="158"/>
      <c r="D30" s="157"/>
      <c r="E30" s="158"/>
      <c r="F30" s="157"/>
      <c r="G30" s="158"/>
      <c r="H30" s="157"/>
      <c r="I30" s="158"/>
      <c r="J30" s="157"/>
      <c r="K30" s="158"/>
      <c r="L30" s="151" t="str">
        <f>IF(AND(B30&lt;&gt;"", H30&lt;&gt;"", J30&lt;&gt;"",OR(H30&lt;=I17,H30="ABS"),OR(J30&lt;=K17,J30="ABS")),IF(AND(J30="ABS"),"ABS",IF(SUM(H30:J30)=0,"ZERO",SUM(H30,J30))),"")</f>
        <v/>
      </c>
      <c r="M30" s="151"/>
      <c r="N30" s="152" t="str">
        <f>IF(AND(A30&lt;&gt;"",B30&lt;&gt;"",D30&lt;&gt;"", F30&lt;&gt;"", H30&lt;&gt;"", J30&lt;&gt;"",S30="",R30="OK",V30="",OR(D30&lt;=E17,D30="ABS"),OR(F30&lt;=G17,F30="ABS"),OR(H30&lt;=I17,H30="ABS"),OR(J30&lt;=K17,J30="ABS")),IF(AND(OR(D30=0,D30="ABS"),OR(F30=0,F30="ABS"),OR(L30=0,L30="ABS"),D30="ABS",F30="ABS",L30="ABS"),"ABS",IF(AND(SUM(D30:F30)=0,OR(L30="ZERO",L30="ABS")),"ZERO",IF(L30="ABS",SUM(D30,F30),SUM(D30,F30,H30,J30)))),"")</f>
        <v/>
      </c>
      <c r="O30" s="153"/>
      <c r="P30" s="97" t="str">
        <f>IF(N30="","",IF(O17=250,LOOKUP(N30,{"ABS","ZERO",0,125,137,150,165,187,212},{"FAIL","FAIL","FAIL","C","C+","B","B+","A","A+"}),IF(O17=200,LOOKUP(N30,{"ABS","ZERO",0,100,110,120,132,150,170},{"FAIL","FAIL","FAIL","C","C+","B","B+","A","A+"}),IF(O17=150,LOOKUP(N30,{"ABS","ZERO",0,75,82,90,99,112,127},{"FAIL","FAIL","FAIL","C","C+","B","B+","A","A+"}),IF(O17=100,LOOKUP(N30,{"ABS","ZERO",0,50,55,60,66,75,85},{"FAIL","FAIL","FAIL","C","C+","B","B+","A","A+"}),IF(O17=50,LOOKUP(N30,{"ABS","ZERO",0,25,27,30,33,37,42},{"FAIL","FAIL","FAIL","C","C+","B","B+","A","A+"})))))))</f>
        <v/>
      </c>
      <c r="Q30" s="210"/>
      <c r="R30" s="66" t="str">
        <f t="shared" si="0"/>
        <v/>
      </c>
      <c r="S30" s="169" t="str">
        <f>IF(AND(A30&lt;&gt;"",B30&lt;&gt;""),IF(OR(D30&lt;&gt;"ABS"),IF(OR(AND(D30&lt;ROUNDDOWN((0.7*E17),0),D30&lt;&gt;0),D30&gt;E17,D30=""),"Attendance Marks incorrect",""),""),"")</f>
        <v/>
      </c>
      <c r="T30" s="304"/>
      <c r="U30" s="304"/>
      <c r="V30" s="148" t="str">
        <f>IF(OR(AND(OR(F30&lt;=G17, F30=0, F30="ABS"),OR(H30&lt;=I17, H30=0, H30="ABS"),OR(J30&lt;=K17, J30=0,J30="ABS"))),IF(OR(AND(A30="",B30="",D30="",F30="",H30="",J30=""),AND(A30&lt;&gt;"",B30&lt;&gt;"",D30&lt;&gt;"",F30&lt;&gt;"",H30&lt;&gt;"",J30&lt;&gt;"", AG30="OK")),"","Given Marks or Format is incorrect"),"Given Marks or Format is incorrect")</f>
        <v/>
      </c>
      <c r="W30" s="149"/>
      <c r="X30" s="150"/>
      <c r="Y30" s="109" t="b">
        <f>IF(AND(EXACT(LEFT(B30,3),LEFT(G10,3)),MID(B30,4,1)="-",ISNUMBER(INT(MID(B30,5,1))),ISNUMBER(INT(MID(B30,6,1))),MID(B30,5,2)&lt;&gt;"00",MID(B30,5,2)&lt;&gt;MID(G10,2,2),EXACT(MID(B30,7,4),RIGHT(G10,4)),ISNUMBER(INT(MID(B30,11,1))),ISNUMBER(INT(MID(B30,12,1))),MID(B30,11,2)&lt;&gt;"00",OR(ISNUMBER(INT(MID(B30,11,3))),MID(B30,13,1)=""),OR(AND(ISNUMBER(INT(MID(B30,11,3))),MID(B30,11,1)&lt;&gt;"0",MID(B30,14,1)=""),AND((ISNUMBER(INT(MID(B30,11,2)))),MID(B30,13,1)=""))),"oKK")</f>
        <v>0</v>
      </c>
      <c r="Z30" s="1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1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12" t="b">
        <f>IF(AND( EXACT(LEFT(B30,LEN(G8)), G8),ISNUMBER(INT(MID(B30,(LEN(G8)+1),1))),ISNUMBER(INT(MID(B30,(LEN(G8)+2),1))), MID(B30,(LEN(G8)+1),2)&lt;&gt;"00",OR(ISNUMBER(INT(MID(B30,(LEN(G8)+3),1))),MID(B30,(LEN(G8)+3),1)=""),  OR(AND(ISNUMBER(INT(MID(B30,(LEN(G8)+1),3))),MID(B30,(LEN(G8)+1),1)&lt;&gt;"0", MID(B30,(LEN(G8)+4),1)=""),AND((ISNUMBER(INT(MID(B30,(LEN(G8)+1),2)))),MID(B30,(LEN(G8)+3),1)=""))),"OK")</f>
        <v>0</v>
      </c>
      <c r="AC30" s="1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14" t="b">
        <f>IF(LEFT(B30,1)="K",IF(AND(EXACT(LEFT(B30,3),LEFT(G8,3)),MID(B30,4,1)="-",ISNUMBER(INT(MID(B30,5,1))),ISNUMBER(INT(MID(B30,6,1))),MID(B30,5,2)&lt;&gt;"00", MID(B30,5,2)&lt;&gt;MID(G8,2,2),EXACT(MID(B30,7,2), RIGHT(G8,2)),ISNUMBER(INT(MID(B30,9,1))),ISNUMBER(INT(MID(B30,10,1))),MID(B30,9,2)&lt;&gt;"00",OR(ISNUMBER(INT(MID(B30,9,3))),MID(B30,11,1)=""),OR(AND(ISNUMBER(INT(MID(B30,9,3))),MID(B30,9,1)&lt;&gt;"0",MID(B30,12,1)=""),AND((ISNUMBER(INT(MID(B30,9,2)))),MID(B30,11,1)=""))),"oKK"))</f>
        <v>0</v>
      </c>
      <c r="AE30" s="15"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16" t="b">
        <f t="shared" si="28"/>
        <v>0</v>
      </c>
      <c r="AG30" s="16" t="str">
        <f t="shared" si="1"/>
        <v>S# INCORRECT</v>
      </c>
      <c r="BO30" s="55" t="str">
        <f t="shared" si="2"/>
        <v/>
      </c>
      <c r="BP30" s="55" t="b">
        <f t="shared" si="3"/>
        <v>0</v>
      </c>
      <c r="BQ30" s="55" t="b">
        <f t="shared" si="4"/>
        <v>0</v>
      </c>
      <c r="BR30" s="55" t="b">
        <f t="shared" si="5"/>
        <v>0</v>
      </c>
      <c r="BS30" s="55" t="str">
        <f t="shared" si="6"/>
        <v/>
      </c>
      <c r="BT30" s="55" t="str">
        <f t="shared" si="7"/>
        <v/>
      </c>
      <c r="BU30" s="55" t="str">
        <f t="shared" si="8"/>
        <v/>
      </c>
      <c r="BV30" s="55" t="str">
        <f t="shared" si="9"/>
        <v/>
      </c>
      <c r="BW30" s="60" t="str">
        <f t="shared" si="10"/>
        <v/>
      </c>
      <c r="BX30" s="61" t="str">
        <f t="shared" si="29"/>
        <v>INCORRECT</v>
      </c>
      <c r="BY30" s="55" t="b">
        <f t="shared" si="30"/>
        <v>0</v>
      </c>
      <c r="BZ30" s="62" t="str">
        <f t="shared" si="11"/>
        <v/>
      </c>
      <c r="CA30" s="55" t="b">
        <f t="shared" si="12"/>
        <v>0</v>
      </c>
      <c r="CB30" s="55" t="b">
        <f t="shared" si="13"/>
        <v>0</v>
      </c>
      <c r="CC30" s="55" t="b">
        <f t="shared" si="14"/>
        <v>0</v>
      </c>
      <c r="CD30" s="55" t="b">
        <f t="shared" si="15"/>
        <v>0</v>
      </c>
      <c r="CE30" s="55" t="b">
        <f t="shared" si="16"/>
        <v>0</v>
      </c>
      <c r="CF30" s="55" t="b">
        <f t="shared" si="17"/>
        <v>0</v>
      </c>
      <c r="CG30" s="55" t="str">
        <f t="shared" si="18"/>
        <v/>
      </c>
      <c r="CH30" s="55" t="str">
        <f t="shared" si="19"/>
        <v/>
      </c>
      <c r="CI30" s="55" t="str">
        <f t="shared" si="20"/>
        <v/>
      </c>
      <c r="CJ30" s="55" t="str">
        <f t="shared" si="21"/>
        <v/>
      </c>
      <c r="CK30" s="55" t="str">
        <f t="shared" si="22"/>
        <v/>
      </c>
      <c r="CL30" s="55" t="str">
        <f t="shared" si="23"/>
        <v/>
      </c>
      <c r="CM30" s="62" t="str">
        <f t="shared" si="24"/>
        <v/>
      </c>
      <c r="CN30" s="62" t="str">
        <f t="shared" si="25"/>
        <v/>
      </c>
      <c r="CO30" s="63" t="str">
        <f t="shared" si="26"/>
        <v>NO</v>
      </c>
      <c r="CP30" s="63" t="str">
        <f t="shared" si="27"/>
        <v>NO</v>
      </c>
      <c r="CQ30" s="61" t="str">
        <f t="shared" si="31"/>
        <v>NO</v>
      </c>
      <c r="CR30" s="61" t="str">
        <f t="shared" si="32"/>
        <v>NO</v>
      </c>
      <c r="CS30" s="63" t="str">
        <f t="shared" si="33"/>
        <v>OK</v>
      </c>
      <c r="CT30" s="55" t="b">
        <f t="shared" si="34"/>
        <v>0</v>
      </c>
      <c r="CU30" s="55" t="b">
        <f t="shared" si="35"/>
        <v>0</v>
      </c>
      <c r="CV30" s="55" t="b">
        <f t="shared" si="36"/>
        <v>0</v>
      </c>
      <c r="CW30" s="55" t="b">
        <f t="shared" si="37"/>
        <v>0</v>
      </c>
      <c r="CX30" s="62" t="str">
        <f t="shared" si="38"/>
        <v>SEQUENCE INCORRECT</v>
      </c>
      <c r="CY30" s="64">
        <f>COUNTIF(B21:B29,T(B30))</f>
        <v>9</v>
      </c>
    </row>
    <row r="31" spans="1:103" s="3" customFormat="1" ht="18.95" customHeight="1" thickBot="1">
      <c r="A31" s="51"/>
      <c r="B31" s="157"/>
      <c r="C31" s="158"/>
      <c r="D31" s="157"/>
      <c r="E31" s="158"/>
      <c r="F31" s="157"/>
      <c r="G31" s="158"/>
      <c r="H31" s="157"/>
      <c r="I31" s="158"/>
      <c r="J31" s="157"/>
      <c r="K31" s="158"/>
      <c r="L31" s="151" t="str">
        <f>IF(AND(B31&lt;&gt;"", H31&lt;&gt;"", J31&lt;&gt;"",OR(H31&lt;=I17,H31="ABS"),OR(J31&lt;=K17,J31="ABS")),IF(AND(J31="ABS"),"ABS",IF(SUM(H31:J31)=0,"ZERO",SUM(H31,J31))),"")</f>
        <v/>
      </c>
      <c r="M31" s="151"/>
      <c r="N31" s="152" t="str">
        <f>IF(AND(A31&lt;&gt;"",B31&lt;&gt;"",D31&lt;&gt;"", F31&lt;&gt;"", H31&lt;&gt;"", J31&lt;&gt;"",S31="",R31="OK",V31="",OR(D31&lt;=E17,D31="ABS"),OR(F31&lt;=G17,F31="ABS"),OR(H31&lt;=I17,H31="ABS"),OR(J31&lt;=K17,J31="ABS")),IF(AND(OR(D31=0,D31="ABS"),OR(F31=0,F31="ABS"),OR(L31=0,L31="ABS"),D31="ABS",F31="ABS",L31="ABS"),"ABS",IF(AND(SUM(D31:F31)=0,OR(L31="ZERO",L31="ABS")),"ZERO",IF(L31="ABS",SUM(D31,F31),SUM(D31,F31,H31,J31)))),"")</f>
        <v/>
      </c>
      <c r="O31" s="153"/>
      <c r="P31" s="97" t="str">
        <f>IF(N31="","",IF(O17=250,LOOKUP(N31,{"ABS","ZERO",0,125,137,150,165,187,212},{"FAIL","FAIL","FAIL","C","C+","B","B+","A","A+"}),IF(O17=200,LOOKUP(N31,{"ABS","ZERO",0,100,110,120,132,150,170},{"FAIL","FAIL","FAIL","C","C+","B","B+","A","A+"}),IF(O17=150,LOOKUP(N31,{"ABS","ZERO",0,75,82,90,99,112,127},{"FAIL","FAIL","FAIL","C","C+","B","B+","A","A+"}),IF(O17=100,LOOKUP(N31,{"ABS","ZERO",0,50,55,60,66,75,85},{"FAIL","FAIL","FAIL","C","C+","B","B+","A","A+"}),IF(O17=50,LOOKUP(N31,{"ABS","ZERO",0,25,27,30,33,37,42},{"FAIL","FAIL","FAIL","C","C+","B","B+","A","A+"})))))))</f>
        <v/>
      </c>
      <c r="Q31" s="210"/>
      <c r="R31" s="66" t="str">
        <f t="shared" si="0"/>
        <v/>
      </c>
      <c r="S31" s="169" t="str">
        <f>IF(AND(A31&lt;&gt;"",B31&lt;&gt;""),IF(OR(D31&lt;&gt;"ABS"),IF(OR(AND(D31&lt;ROUNDDOWN((0.7*E17),0),D31&lt;&gt;0),D31&gt;E17,D31=""),"Attendance Marks incorrect",""),""),"")</f>
        <v/>
      </c>
      <c r="T31" s="304"/>
      <c r="U31" s="304"/>
      <c r="V31" s="148" t="str">
        <f>IF(OR(AND(OR(F31&lt;=G17, F31=0, F31="ABS"),OR(H31&lt;=I17, H31=0, H31="ABS"),OR(J31&lt;=K17, J31=0,J31="ABS"))),IF(OR(AND(A31="",B31="",D31="",F31="",H31="",J31=""),AND(A31&lt;&gt;"",B31&lt;&gt;"",D31&lt;&gt;"",F31&lt;&gt;"",H31&lt;&gt;"",J31&lt;&gt;"", AG31="OK")),"","Given Marks or Format is incorrect"),"Given Marks or Format is incorrect")</f>
        <v/>
      </c>
      <c r="W31" s="149"/>
      <c r="X31" s="150"/>
      <c r="Y31" s="109" t="b">
        <f>IF(AND(EXACT(LEFT(B31,3),LEFT(G10,3)),MID(B31,4,1)="-",ISNUMBER(INT(MID(B31,5,1))),ISNUMBER(INT(MID(B31,6,1))),MID(B31,5,2)&lt;&gt;"00",MID(B31,5,2)&lt;&gt;MID(G10,2,2),EXACT(MID(B31,7,4),RIGHT(G10,4)),ISNUMBER(INT(MID(B31,11,1))),ISNUMBER(INT(MID(B31,12,1))),MID(B31,11,2)&lt;&gt;"00",OR(ISNUMBER(INT(MID(B31,11,3))),MID(B31,13,1)=""),OR(AND(ISNUMBER(INT(MID(B31,11,3))),MID(B31,11,1)&lt;&gt;"0",MID(B31,14,1)=""),AND((ISNUMBER(INT(MID(B31,11,2)))),MID(B31,13,1)=""))),"oKK")</f>
        <v>0</v>
      </c>
      <c r="Z31" s="1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1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12" t="b">
        <f>IF(AND( EXACT(LEFT(B31,LEN(G8)), G8),ISNUMBER(INT(MID(B31,(LEN(G8)+1),1))),ISNUMBER(INT(MID(B31,(LEN(G8)+2),1))), MID(B31,(LEN(G8)+1),2)&lt;&gt;"00",OR(ISNUMBER(INT(MID(B31,(LEN(G8)+3),1))),MID(B31,(LEN(G8)+3),1)=""),  OR(AND(ISNUMBER(INT(MID(B31,(LEN(G8)+1),3))),MID(B31,(LEN(G8)+1),1)&lt;&gt;"0", MID(B31,(LEN(G8)+4),1)=""),AND((ISNUMBER(INT(MID(B31,(LEN(G8)+1),2)))),MID(B31,(LEN(G8)+3),1)=""))),"OK")</f>
        <v>0</v>
      </c>
      <c r="AC31" s="1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14" t="b">
        <f>IF(LEFT(B31,1)="K",IF(AND(EXACT(LEFT(B31,3),LEFT(G8,3)),MID(B31,4,1)="-",ISNUMBER(INT(MID(B31,5,1))),ISNUMBER(INT(MID(B31,6,1))),MID(B31,5,2)&lt;&gt;"00", MID(B31,5,2)&lt;&gt;MID(G8,2,2),EXACT(MID(B31,7,2), RIGHT(G8,2)),ISNUMBER(INT(MID(B31,9,1))),ISNUMBER(INT(MID(B31,10,1))),MID(B31,9,2)&lt;&gt;"00",OR(ISNUMBER(INT(MID(B31,9,3))),MID(B31,11,1)=""),OR(AND(ISNUMBER(INT(MID(B31,9,3))),MID(B31,9,1)&lt;&gt;"0",MID(B31,12,1)=""),AND((ISNUMBER(INT(MID(B31,9,2)))),MID(B31,11,1)=""))),"oKK"))</f>
        <v>0</v>
      </c>
      <c r="AE31" s="15"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16" t="b">
        <f t="shared" si="28"/>
        <v>0</v>
      </c>
      <c r="AG31" s="16" t="str">
        <f t="shared" si="1"/>
        <v>S# INCORRECT</v>
      </c>
      <c r="BO31" s="55" t="str">
        <f t="shared" si="2"/>
        <v/>
      </c>
      <c r="BP31" s="55" t="b">
        <f t="shared" si="3"/>
        <v>0</v>
      </c>
      <c r="BQ31" s="55" t="b">
        <f t="shared" si="4"/>
        <v>0</v>
      </c>
      <c r="BR31" s="55" t="b">
        <f t="shared" si="5"/>
        <v>0</v>
      </c>
      <c r="BS31" s="55" t="str">
        <f t="shared" si="6"/>
        <v/>
      </c>
      <c r="BT31" s="55" t="str">
        <f t="shared" si="7"/>
        <v/>
      </c>
      <c r="BU31" s="55" t="str">
        <f t="shared" si="8"/>
        <v/>
      </c>
      <c r="BV31" s="55" t="str">
        <f t="shared" si="9"/>
        <v/>
      </c>
      <c r="BW31" s="60" t="str">
        <f t="shared" si="10"/>
        <v/>
      </c>
      <c r="BX31" s="61" t="str">
        <f t="shared" si="29"/>
        <v>INCORRECT</v>
      </c>
      <c r="BY31" s="55" t="b">
        <f t="shared" si="30"/>
        <v>0</v>
      </c>
      <c r="BZ31" s="62" t="str">
        <f t="shared" si="11"/>
        <v/>
      </c>
      <c r="CA31" s="55" t="b">
        <f t="shared" si="12"/>
        <v>0</v>
      </c>
      <c r="CB31" s="55" t="b">
        <f t="shared" si="13"/>
        <v>0</v>
      </c>
      <c r="CC31" s="55" t="b">
        <f t="shared" si="14"/>
        <v>0</v>
      </c>
      <c r="CD31" s="55" t="b">
        <f t="shared" si="15"/>
        <v>0</v>
      </c>
      <c r="CE31" s="55" t="b">
        <f t="shared" si="16"/>
        <v>0</v>
      </c>
      <c r="CF31" s="55" t="b">
        <f t="shared" si="17"/>
        <v>0</v>
      </c>
      <c r="CG31" s="55" t="str">
        <f t="shared" si="18"/>
        <v/>
      </c>
      <c r="CH31" s="55" t="str">
        <f t="shared" si="19"/>
        <v/>
      </c>
      <c r="CI31" s="55" t="str">
        <f t="shared" si="20"/>
        <v/>
      </c>
      <c r="CJ31" s="55" t="str">
        <f t="shared" si="21"/>
        <v/>
      </c>
      <c r="CK31" s="55" t="str">
        <f t="shared" si="22"/>
        <v/>
      </c>
      <c r="CL31" s="55" t="str">
        <f t="shared" si="23"/>
        <v/>
      </c>
      <c r="CM31" s="62" t="str">
        <f t="shared" si="24"/>
        <v/>
      </c>
      <c r="CN31" s="62" t="str">
        <f t="shared" si="25"/>
        <v/>
      </c>
      <c r="CO31" s="63" t="str">
        <f t="shared" si="26"/>
        <v>NO</v>
      </c>
      <c r="CP31" s="63" t="str">
        <f t="shared" si="27"/>
        <v>NO</v>
      </c>
      <c r="CQ31" s="61" t="str">
        <f t="shared" si="31"/>
        <v>NO</v>
      </c>
      <c r="CR31" s="61" t="str">
        <f t="shared" si="32"/>
        <v>NO</v>
      </c>
      <c r="CS31" s="63" t="str">
        <f t="shared" si="33"/>
        <v>OK</v>
      </c>
      <c r="CT31" s="55" t="b">
        <f t="shared" si="34"/>
        <v>0</v>
      </c>
      <c r="CU31" s="55" t="b">
        <f t="shared" si="35"/>
        <v>0</v>
      </c>
      <c r="CV31" s="55" t="b">
        <f t="shared" si="36"/>
        <v>0</v>
      </c>
      <c r="CW31" s="55" t="b">
        <f t="shared" si="37"/>
        <v>0</v>
      </c>
      <c r="CX31" s="62" t="str">
        <f t="shared" si="38"/>
        <v>SEQUENCE INCORRECT</v>
      </c>
      <c r="CY31" s="64">
        <f>COUNTIF(B21:B30,T(B31))</f>
        <v>10</v>
      </c>
    </row>
    <row r="32" spans="1:103" s="3" customFormat="1" ht="18.95" customHeight="1" thickBot="1">
      <c r="A32" s="65"/>
      <c r="B32" s="157"/>
      <c r="C32" s="158"/>
      <c r="D32" s="157"/>
      <c r="E32" s="158"/>
      <c r="F32" s="157"/>
      <c r="G32" s="158"/>
      <c r="H32" s="157"/>
      <c r="I32" s="158"/>
      <c r="J32" s="157"/>
      <c r="K32" s="158"/>
      <c r="L32" s="151" t="str">
        <f>IF(AND(B32&lt;&gt;"", H32&lt;&gt;"", J32&lt;&gt;"",OR(H32&lt;=I17,H32="ABS"),OR(J32&lt;=K17,J32="ABS")),IF(AND(J32="ABS"),"ABS",IF(SUM(H32:J32)=0,"ZERO",SUM(H32,J32))),"")</f>
        <v/>
      </c>
      <c r="M32" s="151"/>
      <c r="N32" s="152" t="str">
        <f>IF(AND(A32&lt;&gt;"",B32&lt;&gt;"",D32&lt;&gt;"", F32&lt;&gt;"", H32&lt;&gt;"", J32&lt;&gt;"",S32="",R32="OK",V32="",OR(D32&lt;=E17,D32="ABS"),OR(F32&lt;=G17,F32="ABS"),OR(H32&lt;=I17,H32="ABS"),OR(J32&lt;=K17,J32="ABS")),IF(AND(OR(D32=0,D32="ABS"),OR(F32=0,F32="ABS"),OR(L32=0,L32="ABS"),D32="ABS",F32="ABS",L32="ABS"),"ABS",IF(AND(SUM(D32:F32)=0,OR(L32="ZERO",L32="ABS")),"ZERO",IF(L32="ABS",SUM(D32,F32),SUM(D32,F32,H32,J32)))),"")</f>
        <v/>
      </c>
      <c r="O32" s="153"/>
      <c r="P32" s="97" t="str">
        <f>IF(N32="","",IF(O17=250,LOOKUP(N32,{"ABS","ZERO",0,125,137,150,165,187,212},{"FAIL","FAIL","FAIL","C","C+","B","B+","A","A+"}),IF(O17=200,LOOKUP(N32,{"ABS","ZERO",0,100,110,120,132,150,170},{"FAIL","FAIL","FAIL","C","C+","B","B+","A","A+"}),IF(O17=150,LOOKUP(N32,{"ABS","ZERO",0,75,82,90,99,112,127},{"FAIL","FAIL","FAIL","C","C+","B","B+","A","A+"}),IF(O17=100,LOOKUP(N32,{"ABS","ZERO",0,50,55,60,66,75,85},{"FAIL","FAIL","FAIL","C","C+","B","B+","A","A+"}),IF(O17=50,LOOKUP(N32,{"ABS","ZERO",0,25,27,30,33,37,42},{"FAIL","FAIL","FAIL","C","C+","B","B+","A","A+"})))))))</f>
        <v/>
      </c>
      <c r="Q32" s="210"/>
      <c r="R32" s="66" t="str">
        <f t="shared" si="0"/>
        <v/>
      </c>
      <c r="S32" s="169" t="str">
        <f>IF(AND(A32&lt;&gt;"",B32&lt;&gt;""),IF(OR(D32&lt;&gt;"ABS"),IF(OR(AND(D32&lt;ROUNDDOWN((0.7*E17),0),D32&lt;&gt;0),D32&gt;E17,D32=""),"Attendance Marks incorrect",""),""),"")</f>
        <v/>
      </c>
      <c r="T32" s="304"/>
      <c r="U32" s="304"/>
      <c r="V32" s="148" t="str">
        <f>IF(OR(AND(OR(F32&lt;=G17, F32=0, F32="ABS"),OR(H32&lt;=I17, H32=0, H32="ABS"),OR(J32&lt;=K17, J32=0,J32="ABS"))),IF(OR(AND(A32="",B32="",D32="",F32="",H32="",J32=""),AND(A32&lt;&gt;"",B32&lt;&gt;"",D32&lt;&gt;"",F32&lt;&gt;"",H32&lt;&gt;"",J32&lt;&gt;"", AG32="OK")),"","Given Marks or Format is incorrect"),"Given Marks or Format is incorrect")</f>
        <v/>
      </c>
      <c r="W32" s="149"/>
      <c r="X32" s="150"/>
      <c r="Y32" s="109" t="b">
        <f>IF(AND(EXACT(LEFT(B32,3),LEFT(G10,3)),MID(B32,4,1)="-",ISNUMBER(INT(MID(B32,5,1))),ISNUMBER(INT(MID(B32,6,1))),MID(B32,5,2)&lt;&gt;"00",MID(B32,5,2)&lt;&gt;MID(G10,2,2),EXACT(MID(B32,7,4),RIGHT(G10,4)),ISNUMBER(INT(MID(B32,11,1))),ISNUMBER(INT(MID(B32,12,1))),MID(B32,11,2)&lt;&gt;"00",OR(ISNUMBER(INT(MID(B32,11,3))),MID(B32,13,1)=""),OR(AND(ISNUMBER(INT(MID(B32,11,3))),MID(B32,11,1)&lt;&gt;"0",MID(B32,14,1)=""),AND((ISNUMBER(INT(MID(B32,11,2)))),MID(B32,13,1)=""))),"oKK")</f>
        <v>0</v>
      </c>
      <c r="Z32" s="1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1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12" t="b">
        <f>IF(AND( EXACT(LEFT(B32,LEN(G8)), G8),ISNUMBER(INT(MID(B32,(LEN(G8)+1),1))),ISNUMBER(INT(MID(B32,(LEN(G8)+2),1))), MID(B32,(LEN(G8)+1),2)&lt;&gt;"00",OR(ISNUMBER(INT(MID(B32,(LEN(G8)+3),1))),MID(B32,(LEN(G8)+3),1)=""),  OR(AND(ISNUMBER(INT(MID(B32,(LEN(G8)+1),3))),MID(B32,(LEN(G8)+1),1)&lt;&gt;"0", MID(B32,(LEN(G8)+4),1)=""),AND((ISNUMBER(INT(MID(B32,(LEN(G8)+1),2)))),MID(B32,(LEN(G8)+3),1)=""))),"OK")</f>
        <v>0</v>
      </c>
      <c r="AC32" s="1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14" t="b">
        <f>IF(LEFT(B32,1)="K",IF(AND(EXACT(LEFT(B32,3),LEFT(G8,3)),MID(B32,4,1)="-",ISNUMBER(INT(MID(B32,5,1))),ISNUMBER(INT(MID(B32,6,1))),MID(B32,5,2)&lt;&gt;"00", MID(B32,5,2)&lt;&gt;MID(G8,2,2),EXACT(MID(B32,7,2), RIGHT(G8,2)),ISNUMBER(INT(MID(B32,9,1))),ISNUMBER(INT(MID(B32,10,1))),MID(B32,9,2)&lt;&gt;"00",OR(ISNUMBER(INT(MID(B32,9,3))),MID(B32,11,1)=""),OR(AND(ISNUMBER(INT(MID(B32,9,3))),MID(B32,9,1)&lt;&gt;"0",MID(B32,12,1)=""),AND((ISNUMBER(INT(MID(B32,9,2)))),MID(B32,11,1)=""))),"oKK"))</f>
        <v>0</v>
      </c>
      <c r="AE32" s="15"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16" t="b">
        <f t="shared" si="28"/>
        <v>0</v>
      </c>
      <c r="AG32" s="16" t="str">
        <f t="shared" si="1"/>
        <v>S# INCORRECT</v>
      </c>
      <c r="BO32" s="55" t="str">
        <f t="shared" si="2"/>
        <v/>
      </c>
      <c r="BP32" s="55" t="b">
        <f t="shared" si="3"/>
        <v>0</v>
      </c>
      <c r="BQ32" s="55" t="b">
        <f t="shared" si="4"/>
        <v>0</v>
      </c>
      <c r="BR32" s="55" t="b">
        <f t="shared" si="5"/>
        <v>0</v>
      </c>
      <c r="BS32" s="55" t="str">
        <f t="shared" si="6"/>
        <v/>
      </c>
      <c r="BT32" s="55" t="str">
        <f t="shared" si="7"/>
        <v/>
      </c>
      <c r="BU32" s="55" t="str">
        <f t="shared" si="8"/>
        <v/>
      </c>
      <c r="BV32" s="55" t="str">
        <f t="shared" si="9"/>
        <v/>
      </c>
      <c r="BW32" s="60" t="str">
        <f t="shared" si="10"/>
        <v/>
      </c>
      <c r="BX32" s="61" t="str">
        <f t="shared" si="29"/>
        <v>INCORRECT</v>
      </c>
      <c r="BY32" s="55" t="b">
        <f t="shared" si="30"/>
        <v>0</v>
      </c>
      <c r="BZ32" s="62" t="str">
        <f t="shared" si="11"/>
        <v/>
      </c>
      <c r="CA32" s="55" t="b">
        <f t="shared" si="12"/>
        <v>0</v>
      </c>
      <c r="CB32" s="55" t="b">
        <f t="shared" si="13"/>
        <v>0</v>
      </c>
      <c r="CC32" s="55" t="b">
        <f t="shared" si="14"/>
        <v>0</v>
      </c>
      <c r="CD32" s="55" t="b">
        <f t="shared" si="15"/>
        <v>0</v>
      </c>
      <c r="CE32" s="55" t="b">
        <f t="shared" si="16"/>
        <v>0</v>
      </c>
      <c r="CF32" s="55" t="b">
        <f t="shared" si="17"/>
        <v>0</v>
      </c>
      <c r="CG32" s="55" t="str">
        <f t="shared" si="18"/>
        <v/>
      </c>
      <c r="CH32" s="55" t="str">
        <f t="shared" si="19"/>
        <v/>
      </c>
      <c r="CI32" s="55" t="str">
        <f t="shared" si="20"/>
        <v/>
      </c>
      <c r="CJ32" s="55" t="str">
        <f t="shared" si="21"/>
        <v/>
      </c>
      <c r="CK32" s="55" t="str">
        <f t="shared" si="22"/>
        <v/>
      </c>
      <c r="CL32" s="55" t="str">
        <f t="shared" si="23"/>
        <v/>
      </c>
      <c r="CM32" s="62" t="str">
        <f t="shared" si="24"/>
        <v/>
      </c>
      <c r="CN32" s="62" t="str">
        <f t="shared" si="25"/>
        <v/>
      </c>
      <c r="CO32" s="63" t="str">
        <f t="shared" si="26"/>
        <v>NO</v>
      </c>
      <c r="CP32" s="63" t="str">
        <f t="shared" si="27"/>
        <v>NO</v>
      </c>
      <c r="CQ32" s="61" t="str">
        <f t="shared" si="31"/>
        <v>NO</v>
      </c>
      <c r="CR32" s="61" t="str">
        <f t="shared" si="32"/>
        <v>NO</v>
      </c>
      <c r="CS32" s="63" t="str">
        <f t="shared" si="33"/>
        <v>OK</v>
      </c>
      <c r="CT32" s="55" t="b">
        <f t="shared" si="34"/>
        <v>0</v>
      </c>
      <c r="CU32" s="55" t="b">
        <f t="shared" si="35"/>
        <v>0</v>
      </c>
      <c r="CV32" s="55" t="b">
        <f t="shared" si="36"/>
        <v>0</v>
      </c>
      <c r="CW32" s="55" t="b">
        <f t="shared" si="37"/>
        <v>0</v>
      </c>
      <c r="CX32" s="62" t="str">
        <f t="shared" si="38"/>
        <v>SEQUENCE INCORRECT</v>
      </c>
      <c r="CY32" s="64">
        <f>COUNTIF(B21:B31,T(B32))</f>
        <v>11</v>
      </c>
    </row>
    <row r="33" spans="1:103" s="3" customFormat="1" ht="18.95" customHeight="1" thickBot="1">
      <c r="A33" s="51"/>
      <c r="B33" s="157"/>
      <c r="C33" s="158"/>
      <c r="D33" s="157"/>
      <c r="E33" s="158"/>
      <c r="F33" s="157"/>
      <c r="G33" s="158"/>
      <c r="H33" s="157"/>
      <c r="I33" s="158"/>
      <c r="J33" s="157"/>
      <c r="K33" s="158"/>
      <c r="L33" s="151" t="str">
        <f>IF(AND(B33&lt;&gt;"", H33&lt;&gt;"", J33&lt;&gt;"",OR(H33&lt;=I17,H33="ABS"),OR(J33&lt;=K17,J33="ABS")),IF(AND(J33="ABS"),"ABS",IF(SUM(H33:J33)=0,"ZERO",SUM(H33,J33))),"")</f>
        <v/>
      </c>
      <c r="M33" s="151"/>
      <c r="N33" s="152" t="str">
        <f>IF(AND(A33&lt;&gt;"",B33&lt;&gt;"",D33&lt;&gt;"", F33&lt;&gt;"", H33&lt;&gt;"", J33&lt;&gt;"",S33="",R33="OK",V33="",OR(D33&lt;=E17,D33="ABS"),OR(F33&lt;=G17,F33="ABS"),OR(H33&lt;=I17,H33="ABS"),OR(J33&lt;=K17,J33="ABS")),IF(AND(OR(D33=0,D33="ABS"),OR(F33=0,F33="ABS"),OR(L33=0,L33="ABS"),D33="ABS",F33="ABS",L33="ABS"),"ABS",IF(AND(SUM(D33:F33)=0,OR(L33="ZERO",L33="ABS")),"ZERO",IF(L33="ABS",SUM(D33,F33),SUM(D33,F33,H33,J33)))),"")</f>
        <v/>
      </c>
      <c r="O33" s="153"/>
      <c r="P33" s="97" t="str">
        <f>IF(N33="","",IF(O17=250,LOOKUP(N33,{"ABS","ZERO",0,125,137,150,165,187,212},{"FAIL","FAIL","FAIL","C","C+","B","B+","A","A+"}),IF(O17=200,LOOKUP(N33,{"ABS","ZERO",0,100,110,120,132,150,170},{"FAIL","FAIL","FAIL","C","C+","B","B+","A","A+"}),IF(O17=150,LOOKUP(N33,{"ABS","ZERO",0,75,82,90,99,112,127},{"FAIL","FAIL","FAIL","C","C+","B","B+","A","A+"}),IF(O17=100,LOOKUP(N33,{"ABS","ZERO",0,50,55,60,66,75,85},{"FAIL","FAIL","FAIL","C","C+","B","B+","A","A+"}),IF(O17=50,LOOKUP(N33,{"ABS","ZERO",0,25,27,30,33,37,42},{"FAIL","FAIL","FAIL","C","C+","B","B+","A","A+"})))))))</f>
        <v/>
      </c>
      <c r="Q33" s="210"/>
      <c r="R33" s="66" t="str">
        <f t="shared" si="0"/>
        <v/>
      </c>
      <c r="S33" s="169" t="str">
        <f>IF(AND(A33&lt;&gt;"",B33&lt;&gt;""),IF(OR(D33&lt;&gt;"ABS"),IF(OR(AND(D33&lt;ROUNDDOWN((0.7*E17),0),D33&lt;&gt;0),D33&gt;E17,D33=""),"Attendance Marks incorrect",""),""),"")</f>
        <v/>
      </c>
      <c r="T33" s="304"/>
      <c r="U33" s="304"/>
      <c r="V33" s="148" t="str">
        <f>IF(OR(AND(OR(F33&lt;=G17, F33=0, F33="ABS"),OR(H33&lt;=I17, H33=0, H33="ABS"),OR(J33&lt;=K17, J33=0,J33="ABS"))),IF(OR(AND(A33="",B33="",D33="",F33="",H33="",J33=""),AND(A33&lt;&gt;"",B33&lt;&gt;"",D33&lt;&gt;"",F33&lt;&gt;"",H33&lt;&gt;"",J33&lt;&gt;"", AG33="OK")),"","Given Marks or Format is incorrect"),"Given Marks or Format is incorrect")</f>
        <v/>
      </c>
      <c r="W33" s="149"/>
      <c r="X33" s="150"/>
      <c r="Y33" s="109" t="b">
        <f>IF(AND(EXACT(LEFT(B33,3),LEFT(G10,3)),MID(B33,4,1)="-",ISNUMBER(INT(MID(B33,5,1))),ISNUMBER(INT(MID(B33,6,1))),MID(B33,5,2)&lt;&gt;"00",MID(B33,5,2)&lt;&gt;MID(G10,2,2),EXACT(MID(B33,7,4),RIGHT(G10,4)),ISNUMBER(INT(MID(B33,11,1))),ISNUMBER(INT(MID(B33,12,1))),MID(B33,11,2)&lt;&gt;"00",OR(ISNUMBER(INT(MID(B33,11,3))),MID(B33,13,1)=""),OR(AND(ISNUMBER(INT(MID(B33,11,3))),MID(B33,11,1)&lt;&gt;"0",MID(B33,14,1)=""),AND((ISNUMBER(INT(MID(B33,11,2)))),MID(B33,13,1)=""))),"oKK")</f>
        <v>0</v>
      </c>
      <c r="Z33" s="1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1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12" t="b">
        <f>IF(AND( EXACT(LEFT(B33,LEN(G8)), G8),ISNUMBER(INT(MID(B33,(LEN(G8)+1),1))),ISNUMBER(INT(MID(B33,(LEN(G8)+2),1))), MID(B33,(LEN(G8)+1),2)&lt;&gt;"00",OR(ISNUMBER(INT(MID(B33,(LEN(G8)+3),1))),MID(B33,(LEN(G8)+3),1)=""),  OR(AND(ISNUMBER(INT(MID(B33,(LEN(G8)+1),3))),MID(B33,(LEN(G8)+1),1)&lt;&gt;"0", MID(B33,(LEN(G8)+4),1)=""),AND((ISNUMBER(INT(MID(B33,(LEN(G8)+1),2)))),MID(B33,(LEN(G8)+3),1)=""))),"OK")</f>
        <v>0</v>
      </c>
      <c r="AC33" s="1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14" t="b">
        <f>IF(LEFT(B33,1)="K",IF(AND(EXACT(LEFT(B33,3),LEFT(G8,3)),MID(B33,4,1)="-",ISNUMBER(INT(MID(B33,5,1))),ISNUMBER(INT(MID(B33,6,1))),MID(B33,5,2)&lt;&gt;"00", MID(B33,5,2)&lt;&gt;MID(G8,2,2),EXACT(MID(B33,7,2), RIGHT(G8,2)),ISNUMBER(INT(MID(B33,9,1))),ISNUMBER(INT(MID(B33,10,1))),MID(B33,9,2)&lt;&gt;"00",OR(ISNUMBER(INT(MID(B33,9,3))),MID(B33,11,1)=""),OR(AND(ISNUMBER(INT(MID(B33,9,3))),MID(B33,9,1)&lt;&gt;"0",MID(B33,12,1)=""),AND((ISNUMBER(INT(MID(B33,9,2)))),MID(B33,11,1)=""))),"oKK"))</f>
        <v>0</v>
      </c>
      <c r="AE33" s="15"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16" t="b">
        <f t="shared" si="28"/>
        <v>0</v>
      </c>
      <c r="AG33" s="16" t="str">
        <f t="shared" si="1"/>
        <v>S# INCORRECT</v>
      </c>
      <c r="BO33" s="55" t="str">
        <f t="shared" si="2"/>
        <v/>
      </c>
      <c r="BP33" s="55" t="b">
        <f t="shared" si="3"/>
        <v>0</v>
      </c>
      <c r="BQ33" s="55" t="b">
        <f t="shared" si="4"/>
        <v>0</v>
      </c>
      <c r="BR33" s="55" t="b">
        <f t="shared" si="5"/>
        <v>0</v>
      </c>
      <c r="BS33" s="55" t="str">
        <f t="shared" si="6"/>
        <v/>
      </c>
      <c r="BT33" s="55" t="str">
        <f t="shared" si="7"/>
        <v/>
      </c>
      <c r="BU33" s="55" t="str">
        <f t="shared" si="8"/>
        <v/>
      </c>
      <c r="BV33" s="55" t="str">
        <f t="shared" si="9"/>
        <v/>
      </c>
      <c r="BW33" s="60" t="str">
        <f t="shared" si="10"/>
        <v/>
      </c>
      <c r="BX33" s="61" t="str">
        <f t="shared" si="29"/>
        <v>INCORRECT</v>
      </c>
      <c r="BY33" s="55" t="b">
        <f t="shared" si="30"/>
        <v>0</v>
      </c>
      <c r="BZ33" s="62" t="str">
        <f t="shared" si="11"/>
        <v/>
      </c>
      <c r="CA33" s="55" t="b">
        <f t="shared" si="12"/>
        <v>0</v>
      </c>
      <c r="CB33" s="55" t="b">
        <f t="shared" si="13"/>
        <v>0</v>
      </c>
      <c r="CC33" s="55" t="b">
        <f t="shared" si="14"/>
        <v>0</v>
      </c>
      <c r="CD33" s="55" t="b">
        <f t="shared" si="15"/>
        <v>0</v>
      </c>
      <c r="CE33" s="55" t="b">
        <f t="shared" si="16"/>
        <v>0</v>
      </c>
      <c r="CF33" s="55" t="b">
        <f t="shared" si="17"/>
        <v>0</v>
      </c>
      <c r="CG33" s="55" t="str">
        <f t="shared" si="18"/>
        <v/>
      </c>
      <c r="CH33" s="55" t="str">
        <f t="shared" si="19"/>
        <v/>
      </c>
      <c r="CI33" s="55" t="str">
        <f t="shared" si="20"/>
        <v/>
      </c>
      <c r="CJ33" s="55" t="str">
        <f t="shared" si="21"/>
        <v/>
      </c>
      <c r="CK33" s="55" t="str">
        <f t="shared" si="22"/>
        <v/>
      </c>
      <c r="CL33" s="55" t="str">
        <f t="shared" si="23"/>
        <v/>
      </c>
      <c r="CM33" s="62" t="str">
        <f t="shared" si="24"/>
        <v/>
      </c>
      <c r="CN33" s="62" t="str">
        <f t="shared" si="25"/>
        <v/>
      </c>
      <c r="CO33" s="63" t="str">
        <f t="shared" si="26"/>
        <v>NO</v>
      </c>
      <c r="CP33" s="63" t="str">
        <f t="shared" si="27"/>
        <v>NO</v>
      </c>
      <c r="CQ33" s="61" t="str">
        <f t="shared" si="31"/>
        <v>NO</v>
      </c>
      <c r="CR33" s="61" t="str">
        <f t="shared" si="32"/>
        <v>NO</v>
      </c>
      <c r="CS33" s="63" t="str">
        <f t="shared" si="33"/>
        <v>OK</v>
      </c>
      <c r="CT33" s="55" t="b">
        <f t="shared" si="34"/>
        <v>0</v>
      </c>
      <c r="CU33" s="55" t="b">
        <f t="shared" si="35"/>
        <v>0</v>
      </c>
      <c r="CV33" s="55" t="b">
        <f t="shared" si="36"/>
        <v>0</v>
      </c>
      <c r="CW33" s="55" t="b">
        <f t="shared" si="37"/>
        <v>0</v>
      </c>
      <c r="CX33" s="62" t="str">
        <f t="shared" si="38"/>
        <v>SEQUENCE INCORRECT</v>
      </c>
      <c r="CY33" s="64">
        <f>COUNTIF(B21:B32,T(B33))</f>
        <v>12</v>
      </c>
    </row>
    <row r="34" spans="1:103" s="3" customFormat="1" ht="18.95" customHeight="1" thickBot="1">
      <c r="A34" s="65"/>
      <c r="B34" s="157"/>
      <c r="C34" s="158"/>
      <c r="D34" s="157"/>
      <c r="E34" s="158"/>
      <c r="F34" s="157"/>
      <c r="G34" s="158"/>
      <c r="H34" s="157"/>
      <c r="I34" s="158"/>
      <c r="J34" s="157"/>
      <c r="K34" s="158"/>
      <c r="L34" s="151" t="str">
        <f>IF(AND(B34&lt;&gt;"", H34&lt;&gt;"", J34&lt;&gt;"",OR(H34&lt;=I17,H34="ABS"),OR(J34&lt;=K17,J34="ABS")),IF(AND(J34="ABS"),"ABS",IF(SUM(H34:J34)=0,"ZERO",SUM(H34,J34))),"")</f>
        <v/>
      </c>
      <c r="M34" s="151"/>
      <c r="N34" s="152" t="str">
        <f>IF(AND(A34&lt;&gt;"",B34&lt;&gt;"",D34&lt;&gt;"", F34&lt;&gt;"", H34&lt;&gt;"", J34&lt;&gt;"",S34="",R34="OK",V34="",OR(D34&lt;=E17,D34="ABS"),OR(F34&lt;=G17,F34="ABS"),OR(H34&lt;=I17,H34="ABS"),OR(J34&lt;=K17,J34="ABS")),IF(AND(OR(D34=0,D34="ABS"),OR(F34=0,F34="ABS"),OR(L34=0,L34="ABS"),D34="ABS",F34="ABS",L34="ABS"),"ABS",IF(AND(SUM(D34:F34)=0,OR(L34="ZERO",L34="ABS")),"ZERO",IF(L34="ABS",SUM(D34,F34),SUM(D34,F34,H34,J34)))),"")</f>
        <v/>
      </c>
      <c r="O34" s="153"/>
      <c r="P34" s="97" t="str">
        <f>IF(N34="","",IF(O17=250,LOOKUP(N34,{"ABS","ZERO",0,125,137,150,165,187,212},{"FAIL","FAIL","FAIL","C","C+","B","B+","A","A+"}),IF(O17=200,LOOKUP(N34,{"ABS","ZERO",0,100,110,120,132,150,170},{"FAIL","FAIL","FAIL","C","C+","B","B+","A","A+"}),IF(O17=150,LOOKUP(N34,{"ABS","ZERO",0,75,82,90,99,112,127},{"FAIL","FAIL","FAIL","C","C+","B","B+","A","A+"}),IF(O17=100,LOOKUP(N34,{"ABS","ZERO",0,50,55,60,66,75,85},{"FAIL","FAIL","FAIL","C","C+","B","B+","A","A+"}),IF(O17=50,LOOKUP(N34,{"ABS","ZERO",0,25,27,30,33,37,42},{"FAIL","FAIL","FAIL","C","C+","B","B+","A","A+"})))))))</f>
        <v/>
      </c>
      <c r="Q34" s="210"/>
      <c r="R34" s="66" t="str">
        <f t="shared" si="0"/>
        <v/>
      </c>
      <c r="S34" s="169" t="str">
        <f>IF(AND(A34&lt;&gt;"",B34&lt;&gt;""),IF(OR(D34&lt;&gt;"ABS"),IF(OR(AND(D34&lt;ROUNDDOWN((0.7*E17),0),D34&lt;&gt;0),D34&gt;E17,D34=""),"Attendance Marks incorrect",""),""),"")</f>
        <v/>
      </c>
      <c r="T34" s="304"/>
      <c r="U34" s="304"/>
      <c r="V34" s="148" t="str">
        <f>IF(OR(AND(OR(F34&lt;=G17, F34=0, F34="ABS"),OR(H34&lt;=I17, H34=0, H34="ABS"),OR(J34&lt;=K17, J34=0,J34="ABS"))),IF(OR(AND(A34="",B34="",D34="",F34="",H34="",J34=""),AND(A34&lt;&gt;"",B34&lt;&gt;"",D34&lt;&gt;"",F34&lt;&gt;"",H34&lt;&gt;"",J34&lt;&gt;"", AG34="OK")),"","Given Marks or Format is incorrect"),"Given Marks or Format is incorrect")</f>
        <v/>
      </c>
      <c r="W34" s="149"/>
      <c r="X34" s="150"/>
      <c r="Y34" s="109" t="b">
        <f>IF(AND(EXACT(LEFT(B34,3),LEFT(G10,3)),MID(B34,4,1)="-",ISNUMBER(INT(MID(B34,5,1))),ISNUMBER(INT(MID(B34,6,1))),MID(B34,5,2)&lt;&gt;"00",MID(B34,5,2)&lt;&gt;MID(G10,2,2),EXACT(MID(B34,7,4),RIGHT(G10,4)),ISNUMBER(INT(MID(B34,11,1))),ISNUMBER(INT(MID(B34,12,1))),MID(B34,11,2)&lt;&gt;"00",OR(ISNUMBER(INT(MID(B34,11,3))),MID(B34,13,1)=""),OR(AND(ISNUMBER(INT(MID(B34,11,3))),MID(B34,11,1)&lt;&gt;"0",MID(B34,14,1)=""),AND((ISNUMBER(INT(MID(B34,11,2)))),MID(B34,13,1)=""))),"oKK")</f>
        <v>0</v>
      </c>
      <c r="Z34" s="1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1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12" t="b">
        <f>IF(AND( EXACT(LEFT(B34,LEN(G8)), G8),ISNUMBER(INT(MID(B34,(LEN(G8)+1),1))),ISNUMBER(INT(MID(B34,(LEN(G8)+2),1))), MID(B34,(LEN(G8)+1),2)&lt;&gt;"00",OR(ISNUMBER(INT(MID(B34,(LEN(G8)+3),1))),MID(B34,(LEN(G8)+3),1)=""),  OR(AND(ISNUMBER(INT(MID(B34,(LEN(G8)+1),3))),MID(B34,(LEN(G8)+1),1)&lt;&gt;"0", MID(B34,(LEN(G8)+4),1)=""),AND((ISNUMBER(INT(MID(B34,(LEN(G8)+1),2)))),MID(B34,(LEN(G8)+3),1)=""))),"OK")</f>
        <v>0</v>
      </c>
      <c r="AC34" s="1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14" t="b">
        <f>IF(LEFT(B34,1)="K",IF(AND(EXACT(LEFT(B34,3),LEFT(G8,3)),MID(B34,4,1)="-",ISNUMBER(INT(MID(B34,5,1))),ISNUMBER(INT(MID(B34,6,1))),MID(B34,5,2)&lt;&gt;"00", MID(B34,5,2)&lt;&gt;MID(G8,2,2),EXACT(MID(B34,7,2), RIGHT(G8,2)),ISNUMBER(INT(MID(B34,9,1))),ISNUMBER(INT(MID(B34,10,1))),MID(B34,9,2)&lt;&gt;"00",OR(ISNUMBER(INT(MID(B34,9,3))),MID(B34,11,1)=""),OR(AND(ISNUMBER(INT(MID(B34,9,3))),MID(B34,9,1)&lt;&gt;"0",MID(B34,12,1)=""),AND((ISNUMBER(INT(MID(B34,9,2)))),MID(B34,11,1)=""))),"oKK"))</f>
        <v>0</v>
      </c>
      <c r="AE34" s="15"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16" t="b">
        <f t="shared" si="28"/>
        <v>0</v>
      </c>
      <c r="AG34" s="16" t="str">
        <f t="shared" si="1"/>
        <v>S# INCORRECT</v>
      </c>
      <c r="BO34" s="55" t="str">
        <f t="shared" si="2"/>
        <v/>
      </c>
      <c r="BP34" s="55" t="b">
        <f t="shared" si="3"/>
        <v>0</v>
      </c>
      <c r="BQ34" s="55" t="b">
        <f t="shared" si="4"/>
        <v>0</v>
      </c>
      <c r="BR34" s="55" t="b">
        <f t="shared" si="5"/>
        <v>0</v>
      </c>
      <c r="BS34" s="55" t="str">
        <f t="shared" si="6"/>
        <v/>
      </c>
      <c r="BT34" s="55" t="str">
        <f t="shared" si="7"/>
        <v/>
      </c>
      <c r="BU34" s="55" t="str">
        <f t="shared" si="8"/>
        <v/>
      </c>
      <c r="BV34" s="55" t="str">
        <f t="shared" si="9"/>
        <v/>
      </c>
      <c r="BW34" s="60" t="str">
        <f t="shared" si="10"/>
        <v/>
      </c>
      <c r="BX34" s="61" t="str">
        <f t="shared" si="29"/>
        <v>INCORRECT</v>
      </c>
      <c r="BY34" s="55" t="b">
        <f t="shared" si="30"/>
        <v>0</v>
      </c>
      <c r="BZ34" s="62" t="str">
        <f t="shared" si="11"/>
        <v/>
      </c>
      <c r="CA34" s="55" t="b">
        <f t="shared" si="12"/>
        <v>0</v>
      </c>
      <c r="CB34" s="55" t="b">
        <f t="shared" si="13"/>
        <v>0</v>
      </c>
      <c r="CC34" s="55" t="b">
        <f t="shared" si="14"/>
        <v>0</v>
      </c>
      <c r="CD34" s="55" t="b">
        <f t="shared" si="15"/>
        <v>0</v>
      </c>
      <c r="CE34" s="55" t="b">
        <f t="shared" si="16"/>
        <v>0</v>
      </c>
      <c r="CF34" s="55" t="b">
        <f t="shared" si="17"/>
        <v>0</v>
      </c>
      <c r="CG34" s="55" t="str">
        <f t="shared" si="18"/>
        <v/>
      </c>
      <c r="CH34" s="55" t="str">
        <f t="shared" si="19"/>
        <v/>
      </c>
      <c r="CI34" s="55" t="str">
        <f t="shared" si="20"/>
        <v/>
      </c>
      <c r="CJ34" s="55" t="str">
        <f t="shared" si="21"/>
        <v/>
      </c>
      <c r="CK34" s="55" t="str">
        <f t="shared" si="22"/>
        <v/>
      </c>
      <c r="CL34" s="55" t="str">
        <f t="shared" si="23"/>
        <v/>
      </c>
      <c r="CM34" s="62" t="str">
        <f t="shared" si="24"/>
        <v/>
      </c>
      <c r="CN34" s="62" t="str">
        <f t="shared" si="25"/>
        <v/>
      </c>
      <c r="CO34" s="63" t="str">
        <f t="shared" si="26"/>
        <v>NO</v>
      </c>
      <c r="CP34" s="63" t="str">
        <f t="shared" si="27"/>
        <v>NO</v>
      </c>
      <c r="CQ34" s="61" t="str">
        <f t="shared" si="31"/>
        <v>NO</v>
      </c>
      <c r="CR34" s="61" t="str">
        <f t="shared" si="32"/>
        <v>NO</v>
      </c>
      <c r="CS34" s="63" t="str">
        <f t="shared" si="33"/>
        <v>OK</v>
      </c>
      <c r="CT34" s="55" t="b">
        <f t="shared" si="34"/>
        <v>0</v>
      </c>
      <c r="CU34" s="55" t="b">
        <f t="shared" si="35"/>
        <v>0</v>
      </c>
      <c r="CV34" s="55" t="b">
        <f t="shared" si="36"/>
        <v>0</v>
      </c>
      <c r="CW34" s="55" t="b">
        <f t="shared" si="37"/>
        <v>0</v>
      </c>
      <c r="CX34" s="62" t="str">
        <f t="shared" si="38"/>
        <v>SEQUENCE INCORRECT</v>
      </c>
      <c r="CY34" s="64">
        <f>COUNTIF(B21:B33,T(B34))</f>
        <v>13</v>
      </c>
    </row>
    <row r="35" spans="1:103" s="3" customFormat="1" ht="18.95" customHeight="1" thickBot="1">
      <c r="A35" s="51"/>
      <c r="B35" s="157"/>
      <c r="C35" s="158"/>
      <c r="D35" s="157"/>
      <c r="E35" s="158"/>
      <c r="F35" s="157"/>
      <c r="G35" s="158"/>
      <c r="H35" s="157"/>
      <c r="I35" s="158"/>
      <c r="J35" s="157"/>
      <c r="K35" s="158"/>
      <c r="L35" s="151" t="str">
        <f>IF(AND(B35&lt;&gt;"", H35&lt;&gt;"", J35&lt;&gt;"",OR(H35&lt;=I17,H35="ABS"),OR(J35&lt;=K17,J35="ABS")),IF(AND(J35="ABS"),"ABS",IF(SUM(H35:J35)=0,"ZERO",SUM(H35,J35))),"")</f>
        <v/>
      </c>
      <c r="M35" s="151"/>
      <c r="N35" s="152" t="str">
        <f>IF(AND(A35&lt;&gt;"",B35&lt;&gt;"",D35&lt;&gt;"", F35&lt;&gt;"", H35&lt;&gt;"", J35&lt;&gt;"",S35="",R35="OK",V35="",OR(D35&lt;=E17,D35="ABS"),OR(F35&lt;=G17,F35="ABS"),OR(H35&lt;=I17,H35="ABS"),OR(J35&lt;=K17,J35="ABS")),IF(AND(OR(D35=0,D35="ABS"),OR(F35=0,F35="ABS"),OR(L35=0,L35="ABS"),D35="ABS",F35="ABS",L35="ABS"),"ABS",IF(AND(SUM(D35:F35)=0,OR(L35="ZERO",L35="ABS")),"ZERO",IF(L35="ABS",SUM(D35,F35),SUM(D35,F35,H35,J35)))),"")</f>
        <v/>
      </c>
      <c r="O35" s="153"/>
      <c r="P35" s="97" t="str">
        <f>IF(N35="","",IF(O17=250,LOOKUP(N35,{"ABS","ZERO",0,125,137,150,165,187,212},{"FAIL","FAIL","FAIL","C","C+","B","B+","A","A+"}),IF(O17=200,LOOKUP(N35,{"ABS","ZERO",0,100,110,120,132,150,170},{"FAIL","FAIL","FAIL","C","C+","B","B+","A","A+"}),IF(O17=150,LOOKUP(N35,{"ABS","ZERO",0,75,82,90,99,112,127},{"FAIL","FAIL","FAIL","C","C+","B","B+","A","A+"}),IF(O17=100,LOOKUP(N35,{"ABS","ZERO",0,50,55,60,66,75,85},{"FAIL","FAIL","FAIL","C","C+","B","B+","A","A+"}),IF(O17=50,LOOKUP(N35,{"ABS","ZERO",0,25,27,30,33,37,42},{"FAIL","FAIL","FAIL","C","C+","B","B+","A","A+"})))))))</f>
        <v/>
      </c>
      <c r="Q35" s="210"/>
      <c r="R35" s="66" t="str">
        <f t="shared" si="0"/>
        <v/>
      </c>
      <c r="S35" s="169" t="str">
        <f>IF(AND(A35&lt;&gt;"",B35&lt;&gt;""),IF(OR(D35&lt;&gt;"ABS"),IF(OR(AND(D35&lt;ROUNDDOWN((0.7*E17),0),D35&lt;&gt;0),D35&gt;E17,D35=""),"Attendance Marks incorrect",""),""),"")</f>
        <v/>
      </c>
      <c r="T35" s="304"/>
      <c r="U35" s="304"/>
      <c r="V35" s="148" t="str">
        <f>IF(OR(AND(OR(F35&lt;=G17, F35=0, F35="ABS"),OR(H35&lt;=I17, H35=0, H35="ABS"),OR(J35&lt;=K17, J35=0,J35="ABS"))),IF(OR(AND(A35="",B35="",D35="",F35="",H35="",J35=""),AND(A35&lt;&gt;"",B35&lt;&gt;"",D35&lt;&gt;"",F35&lt;&gt;"",H35&lt;&gt;"",J35&lt;&gt;"", AG35="OK")),"","Given Marks or Format is incorrect"),"Given Marks or Format is incorrect")</f>
        <v/>
      </c>
      <c r="W35" s="149"/>
      <c r="X35" s="150"/>
      <c r="Y35" s="109" t="b">
        <f>IF(AND(EXACT(LEFT(B35,3),LEFT(G10,3)),MID(B35,4,1)="-",ISNUMBER(INT(MID(B35,5,1))),ISNUMBER(INT(MID(B35,6,1))),MID(B35,5,2)&lt;&gt;"00",MID(B35,5,2)&lt;&gt;MID(G10,2,2),EXACT(MID(B35,7,4),RIGHT(G10,4)),ISNUMBER(INT(MID(B35,11,1))),ISNUMBER(INT(MID(B35,12,1))),MID(B35,11,2)&lt;&gt;"00",OR(ISNUMBER(INT(MID(B35,11,3))),MID(B35,13,1)=""),OR(AND(ISNUMBER(INT(MID(B35,11,3))),MID(B35,11,1)&lt;&gt;"0",MID(B35,14,1)=""),AND((ISNUMBER(INT(MID(B35,11,2)))),MID(B35,13,1)=""))),"oKK")</f>
        <v>0</v>
      </c>
      <c r="Z35" s="1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1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12" t="b">
        <f>IF(AND( EXACT(LEFT(B35,LEN(G8)), G8),ISNUMBER(INT(MID(B35,(LEN(G8)+1),1))),ISNUMBER(INT(MID(B35,(LEN(G8)+2),1))), MID(B35,(LEN(G8)+1),2)&lt;&gt;"00",OR(ISNUMBER(INT(MID(B35,(LEN(G8)+3),1))),MID(B35,(LEN(G8)+3),1)=""),  OR(AND(ISNUMBER(INT(MID(B35,(LEN(G8)+1),3))),MID(B35,(LEN(G8)+1),1)&lt;&gt;"0", MID(B35,(LEN(G8)+4),1)=""),AND((ISNUMBER(INT(MID(B35,(LEN(G8)+1),2)))),MID(B35,(LEN(G8)+3),1)=""))),"OK")</f>
        <v>0</v>
      </c>
      <c r="AC35" s="1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14" t="b">
        <f>IF(LEFT(B35,1)="K",IF(AND(EXACT(LEFT(B35,3),LEFT(G8,3)),MID(B35,4,1)="-",ISNUMBER(INT(MID(B35,5,1))),ISNUMBER(INT(MID(B35,6,1))),MID(B35,5,2)&lt;&gt;"00", MID(B35,5,2)&lt;&gt;MID(G8,2,2),EXACT(MID(B35,7,2), RIGHT(G8,2)),ISNUMBER(INT(MID(B35,9,1))),ISNUMBER(INT(MID(B35,10,1))),MID(B35,9,2)&lt;&gt;"00",OR(ISNUMBER(INT(MID(B35,9,3))),MID(B35,11,1)=""),OR(AND(ISNUMBER(INT(MID(B35,9,3))),MID(B35,9,1)&lt;&gt;"0",MID(B35,12,1)=""),AND((ISNUMBER(INT(MID(B35,9,2)))),MID(B35,11,1)=""))),"oKK"))</f>
        <v>0</v>
      </c>
      <c r="AE35" s="15"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16" t="b">
        <f t="shared" si="28"/>
        <v>0</v>
      </c>
      <c r="AG35" s="16" t="str">
        <f t="shared" si="1"/>
        <v>S# INCORRECT</v>
      </c>
      <c r="BO35" s="55" t="str">
        <f t="shared" si="2"/>
        <v/>
      </c>
      <c r="BP35" s="55" t="b">
        <f t="shared" si="3"/>
        <v>0</v>
      </c>
      <c r="BQ35" s="55" t="b">
        <f t="shared" si="4"/>
        <v>0</v>
      </c>
      <c r="BR35" s="55" t="b">
        <f t="shared" si="5"/>
        <v>0</v>
      </c>
      <c r="BS35" s="55" t="str">
        <f t="shared" si="6"/>
        <v/>
      </c>
      <c r="BT35" s="55" t="str">
        <f t="shared" si="7"/>
        <v/>
      </c>
      <c r="BU35" s="55" t="str">
        <f t="shared" si="8"/>
        <v/>
      </c>
      <c r="BV35" s="55" t="str">
        <f t="shared" si="9"/>
        <v/>
      </c>
      <c r="BW35" s="60" t="str">
        <f t="shared" si="10"/>
        <v/>
      </c>
      <c r="BX35" s="61" t="str">
        <f t="shared" si="29"/>
        <v>INCORRECT</v>
      </c>
      <c r="BY35" s="55" t="b">
        <f t="shared" si="30"/>
        <v>0</v>
      </c>
      <c r="BZ35" s="62" t="str">
        <f t="shared" si="11"/>
        <v/>
      </c>
      <c r="CA35" s="55" t="b">
        <f t="shared" si="12"/>
        <v>0</v>
      </c>
      <c r="CB35" s="55" t="b">
        <f t="shared" si="13"/>
        <v>0</v>
      </c>
      <c r="CC35" s="55" t="b">
        <f t="shared" si="14"/>
        <v>0</v>
      </c>
      <c r="CD35" s="55" t="b">
        <f t="shared" si="15"/>
        <v>0</v>
      </c>
      <c r="CE35" s="55" t="b">
        <f t="shared" si="16"/>
        <v>0</v>
      </c>
      <c r="CF35" s="55" t="b">
        <f t="shared" si="17"/>
        <v>0</v>
      </c>
      <c r="CG35" s="55" t="str">
        <f t="shared" si="18"/>
        <v/>
      </c>
      <c r="CH35" s="55" t="str">
        <f t="shared" si="19"/>
        <v/>
      </c>
      <c r="CI35" s="55" t="str">
        <f t="shared" si="20"/>
        <v/>
      </c>
      <c r="CJ35" s="55" t="str">
        <f t="shared" si="21"/>
        <v/>
      </c>
      <c r="CK35" s="55" t="str">
        <f t="shared" si="22"/>
        <v/>
      </c>
      <c r="CL35" s="55" t="str">
        <f t="shared" si="23"/>
        <v/>
      </c>
      <c r="CM35" s="62" t="str">
        <f t="shared" si="24"/>
        <v/>
      </c>
      <c r="CN35" s="62" t="str">
        <f t="shared" si="25"/>
        <v/>
      </c>
      <c r="CO35" s="63" t="str">
        <f t="shared" si="26"/>
        <v>NO</v>
      </c>
      <c r="CP35" s="63" t="str">
        <f t="shared" si="27"/>
        <v>NO</v>
      </c>
      <c r="CQ35" s="61" t="str">
        <f t="shared" si="31"/>
        <v>NO</v>
      </c>
      <c r="CR35" s="61" t="str">
        <f t="shared" si="32"/>
        <v>NO</v>
      </c>
      <c r="CS35" s="63" t="str">
        <f t="shared" si="33"/>
        <v>OK</v>
      </c>
      <c r="CT35" s="55" t="b">
        <f t="shared" si="34"/>
        <v>0</v>
      </c>
      <c r="CU35" s="55" t="b">
        <f t="shared" si="35"/>
        <v>0</v>
      </c>
      <c r="CV35" s="55" t="b">
        <f t="shared" si="36"/>
        <v>0</v>
      </c>
      <c r="CW35" s="55" t="b">
        <f t="shared" si="37"/>
        <v>0</v>
      </c>
      <c r="CX35" s="62" t="str">
        <f t="shared" si="38"/>
        <v>SEQUENCE INCORRECT</v>
      </c>
      <c r="CY35" s="64">
        <f>COUNTIF(B21:B34,T(B35))</f>
        <v>14</v>
      </c>
    </row>
    <row r="36" spans="1:103" s="3" customFormat="1" ht="18.95" customHeight="1" thickBot="1">
      <c r="A36" s="65"/>
      <c r="B36" s="157"/>
      <c r="C36" s="158"/>
      <c r="D36" s="157"/>
      <c r="E36" s="158"/>
      <c r="F36" s="157"/>
      <c r="G36" s="158"/>
      <c r="H36" s="157"/>
      <c r="I36" s="158"/>
      <c r="J36" s="157"/>
      <c r="K36" s="158"/>
      <c r="L36" s="151" t="str">
        <f>IF(AND(B36&lt;&gt;"", H36&lt;&gt;"", J36&lt;&gt;"",OR(H36&lt;=I17,H36="ABS"),OR(J36&lt;=K17,J36="ABS")),IF(AND(J36="ABS"),"ABS",IF(SUM(H36:J36)=0,"ZERO",SUM(H36,J36))),"")</f>
        <v/>
      </c>
      <c r="M36" s="151"/>
      <c r="N36" s="152" t="str">
        <f>IF(AND(A36&lt;&gt;"",B36&lt;&gt;"",D36&lt;&gt;"", F36&lt;&gt;"", H36&lt;&gt;"", J36&lt;&gt;"",S36="",R36="OK",V36="",OR(D36&lt;=E17,D36="ABS"),OR(F36&lt;=G17,F36="ABS"),OR(H36&lt;=I17,H36="ABS"),OR(J36&lt;=K17,J36="ABS")),IF(AND(OR(D36=0,D36="ABS"),OR(F36=0,F36="ABS"),OR(L36=0,L36="ABS"),D36="ABS",F36="ABS",L36="ABS"),"ABS",IF(AND(SUM(D36:F36)=0,OR(L36="ZERO",L36="ABS")),"ZERO",IF(L36="ABS",SUM(D36,F36),SUM(D36,F36,H36,J36)))),"")</f>
        <v/>
      </c>
      <c r="O36" s="153"/>
      <c r="P36" s="97" t="str">
        <f>IF(N36="","",IF(O17=250,LOOKUP(N36,{"ABS","ZERO",0,125,137,150,165,187,212},{"FAIL","FAIL","FAIL","C","C+","B","B+","A","A+"}),IF(O17=200,LOOKUP(N36,{"ABS","ZERO",0,100,110,120,132,150,170},{"FAIL","FAIL","FAIL","C","C+","B","B+","A","A+"}),IF(O17=150,LOOKUP(N36,{"ABS","ZERO",0,75,82,90,99,112,127},{"FAIL","FAIL","FAIL","C","C+","B","B+","A","A+"}),IF(O17=100,LOOKUP(N36,{"ABS","ZERO",0,50,55,60,66,75,85},{"FAIL","FAIL","FAIL","C","C+","B","B+","A","A+"}),IF(O17=50,LOOKUP(N36,{"ABS","ZERO",0,25,27,30,33,37,42},{"FAIL","FAIL","FAIL","C","C+","B","B+","A","A+"})))))))</f>
        <v/>
      </c>
      <c r="Q36" s="210"/>
      <c r="R36" s="66" t="str">
        <f t="shared" si="0"/>
        <v/>
      </c>
      <c r="S36" s="169" t="str">
        <f>IF(AND(A36&lt;&gt;"",B36&lt;&gt;""),IF(OR(D36&lt;&gt;"ABS"),IF(OR(AND(D36&lt;ROUNDDOWN((0.7*E17),0),D36&lt;&gt;0),D36&gt;E17,D36=""),"Attendance Marks incorrect",""),""),"")</f>
        <v/>
      </c>
      <c r="T36" s="304"/>
      <c r="U36" s="304"/>
      <c r="V36" s="148" t="str">
        <f>IF(OR(AND(OR(F36&lt;=G17, F36=0, F36="ABS"),OR(H36&lt;=I17, H36=0, H36="ABS"),OR(J36&lt;=K17, J36=0,J36="ABS"))),IF(OR(AND(A36="",B36="",D36="",F36="",H36="",J36=""),AND(A36&lt;&gt;"",B36&lt;&gt;"",D36&lt;&gt;"",F36&lt;&gt;"",H36&lt;&gt;"",J36&lt;&gt;"", AG36="OK")),"","Given Marks or Format is incorrect"),"Given Marks or Format is incorrect")</f>
        <v/>
      </c>
      <c r="W36" s="149"/>
      <c r="X36" s="150"/>
      <c r="Y36" s="109" t="b">
        <f>IF(AND(EXACT(LEFT(B36,3),LEFT(G10,3)),MID(B36,4,1)="-",ISNUMBER(INT(MID(B36,5,1))),ISNUMBER(INT(MID(B36,6,1))),MID(B36,5,2)&lt;&gt;"00",MID(B36,5,2)&lt;&gt;MID(G10,2,2),EXACT(MID(B36,7,4),RIGHT(G10,4)),ISNUMBER(INT(MID(B36,11,1))),ISNUMBER(INT(MID(B36,12,1))),MID(B36,11,2)&lt;&gt;"00",OR(ISNUMBER(INT(MID(B36,11,3))),MID(B36,13,1)=""),OR(AND(ISNUMBER(INT(MID(B36,11,3))),MID(B36,11,1)&lt;&gt;"0",MID(B36,14,1)=""),AND((ISNUMBER(INT(MID(B36,11,2)))),MID(B36,13,1)=""))),"oKK")</f>
        <v>0</v>
      </c>
      <c r="Z36" s="1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1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12" t="b">
        <f>IF(AND( EXACT(LEFT(B36,LEN(G8)), G8),ISNUMBER(INT(MID(B36,(LEN(G8)+1),1))),ISNUMBER(INT(MID(B36,(LEN(G8)+2),1))), MID(B36,(LEN(G8)+1),2)&lt;&gt;"00",OR(ISNUMBER(INT(MID(B36,(LEN(G8)+3),1))),MID(B36,(LEN(G8)+3),1)=""),  OR(AND(ISNUMBER(INT(MID(B36,(LEN(G8)+1),3))),MID(B36,(LEN(G8)+1),1)&lt;&gt;"0", MID(B36,(LEN(G8)+4),1)=""),AND((ISNUMBER(INT(MID(B36,(LEN(G8)+1),2)))),MID(B36,(LEN(G8)+3),1)=""))),"OK")</f>
        <v>0</v>
      </c>
      <c r="AC36" s="1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14" t="b">
        <f>IF(LEFT(B36,1)="K",IF(AND(EXACT(LEFT(B36,3),LEFT(G8,3)),MID(B36,4,1)="-",ISNUMBER(INT(MID(B36,5,1))),ISNUMBER(INT(MID(B36,6,1))),MID(B36,5,2)&lt;&gt;"00", MID(B36,5,2)&lt;&gt;MID(G8,2,2),EXACT(MID(B36,7,2), RIGHT(G8,2)),ISNUMBER(INT(MID(B36,9,1))),ISNUMBER(INT(MID(B36,10,1))),MID(B36,9,2)&lt;&gt;"00",OR(ISNUMBER(INT(MID(B36,9,3))),MID(B36,11,1)=""),OR(AND(ISNUMBER(INT(MID(B36,9,3))),MID(B36,9,1)&lt;&gt;"0",MID(B36,12,1)=""),AND((ISNUMBER(INT(MID(B36,9,2)))),MID(B36,11,1)=""))),"oKK"))</f>
        <v>0</v>
      </c>
      <c r="AE36" s="15"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16" t="b">
        <f t="shared" si="28"/>
        <v>0</v>
      </c>
      <c r="AG36" s="16" t="str">
        <f t="shared" si="1"/>
        <v>S# INCORRECT</v>
      </c>
      <c r="BO36" s="55" t="str">
        <f t="shared" si="2"/>
        <v/>
      </c>
      <c r="BP36" s="55" t="b">
        <f t="shared" si="3"/>
        <v>0</v>
      </c>
      <c r="BQ36" s="55" t="b">
        <f t="shared" si="4"/>
        <v>0</v>
      </c>
      <c r="BR36" s="55" t="b">
        <f t="shared" si="5"/>
        <v>0</v>
      </c>
      <c r="BS36" s="55" t="str">
        <f t="shared" si="6"/>
        <v/>
      </c>
      <c r="BT36" s="55" t="str">
        <f t="shared" si="7"/>
        <v/>
      </c>
      <c r="BU36" s="55" t="str">
        <f t="shared" si="8"/>
        <v/>
      </c>
      <c r="BV36" s="55" t="str">
        <f t="shared" si="9"/>
        <v/>
      </c>
      <c r="BW36" s="60" t="str">
        <f t="shared" si="10"/>
        <v/>
      </c>
      <c r="BX36" s="61" t="str">
        <f t="shared" si="29"/>
        <v>INCORRECT</v>
      </c>
      <c r="BY36" s="55" t="b">
        <f t="shared" si="30"/>
        <v>0</v>
      </c>
      <c r="BZ36" s="62" t="str">
        <f t="shared" si="11"/>
        <v/>
      </c>
      <c r="CA36" s="55" t="b">
        <f t="shared" si="12"/>
        <v>0</v>
      </c>
      <c r="CB36" s="55" t="b">
        <f t="shared" si="13"/>
        <v>0</v>
      </c>
      <c r="CC36" s="55" t="b">
        <f t="shared" si="14"/>
        <v>0</v>
      </c>
      <c r="CD36" s="55" t="b">
        <f t="shared" si="15"/>
        <v>0</v>
      </c>
      <c r="CE36" s="55" t="b">
        <f t="shared" si="16"/>
        <v>0</v>
      </c>
      <c r="CF36" s="55" t="b">
        <f t="shared" si="17"/>
        <v>0</v>
      </c>
      <c r="CG36" s="55" t="str">
        <f t="shared" si="18"/>
        <v/>
      </c>
      <c r="CH36" s="55" t="str">
        <f t="shared" si="19"/>
        <v/>
      </c>
      <c r="CI36" s="55" t="str">
        <f t="shared" si="20"/>
        <v/>
      </c>
      <c r="CJ36" s="55" t="str">
        <f t="shared" si="21"/>
        <v/>
      </c>
      <c r="CK36" s="55" t="str">
        <f t="shared" si="22"/>
        <v/>
      </c>
      <c r="CL36" s="55" t="str">
        <f t="shared" si="23"/>
        <v/>
      </c>
      <c r="CM36" s="62" t="str">
        <f t="shared" si="24"/>
        <v/>
      </c>
      <c r="CN36" s="62" t="str">
        <f t="shared" si="25"/>
        <v/>
      </c>
      <c r="CO36" s="63" t="str">
        <f t="shared" si="26"/>
        <v>NO</v>
      </c>
      <c r="CP36" s="63" t="str">
        <f t="shared" si="27"/>
        <v>NO</v>
      </c>
      <c r="CQ36" s="61" t="str">
        <f t="shared" si="31"/>
        <v>NO</v>
      </c>
      <c r="CR36" s="61" t="str">
        <f t="shared" si="32"/>
        <v>NO</v>
      </c>
      <c r="CS36" s="63" t="str">
        <f t="shared" si="33"/>
        <v>OK</v>
      </c>
      <c r="CT36" s="55" t="b">
        <f t="shared" si="34"/>
        <v>0</v>
      </c>
      <c r="CU36" s="55" t="b">
        <f t="shared" si="35"/>
        <v>0</v>
      </c>
      <c r="CV36" s="55" t="b">
        <f t="shared" si="36"/>
        <v>0</v>
      </c>
      <c r="CW36" s="55" t="b">
        <f t="shared" si="37"/>
        <v>0</v>
      </c>
      <c r="CX36" s="62" t="str">
        <f t="shared" si="38"/>
        <v>SEQUENCE INCORRECT</v>
      </c>
      <c r="CY36" s="64">
        <f>COUNTIF(B21:B35,T(B36))</f>
        <v>15</v>
      </c>
    </row>
    <row r="37" spans="1:103" s="3" customFormat="1" ht="18.95" customHeight="1" thickBot="1">
      <c r="A37" s="51"/>
      <c r="B37" s="157"/>
      <c r="C37" s="158"/>
      <c r="D37" s="157"/>
      <c r="E37" s="158"/>
      <c r="F37" s="157"/>
      <c r="G37" s="158"/>
      <c r="H37" s="157"/>
      <c r="I37" s="158"/>
      <c r="J37" s="157"/>
      <c r="K37" s="158"/>
      <c r="L37" s="151" t="str">
        <f>IF(AND(B37&lt;&gt;"", H37&lt;&gt;"", J37&lt;&gt;"",OR(H37&lt;=I17,H37="ABS"),OR(J37&lt;=K17,J37="ABS")),IF(AND(J37="ABS"),"ABS",IF(SUM(H37:J37)=0,"ZERO",SUM(H37,J37))),"")</f>
        <v/>
      </c>
      <c r="M37" s="151"/>
      <c r="N37" s="152" t="str">
        <f>IF(AND(A37&lt;&gt;"",B37&lt;&gt;"",D37&lt;&gt;"", F37&lt;&gt;"", H37&lt;&gt;"", J37&lt;&gt;"",S37="",R37="OK",V37="",OR(D37&lt;=E17,D37="ABS"),OR(F37&lt;=G17,F37="ABS"),OR(H37&lt;=I17,H37="ABS"),OR(J37&lt;=K17,J37="ABS")),IF(AND(OR(D37=0,D37="ABS"),OR(F37=0,F37="ABS"),OR(L37=0,L37="ABS"),D37="ABS",F37="ABS",L37="ABS"),"ABS",IF(AND(SUM(D37:F37)=0,OR(L37="ZERO",L37="ABS")),"ZERO",IF(L37="ABS",SUM(D37,F37),SUM(D37,F37,H37,J37)))),"")</f>
        <v/>
      </c>
      <c r="O37" s="153"/>
      <c r="P37" s="97" t="str">
        <f>IF(N37="","",IF(O17=250,LOOKUP(N37,{"ABS","ZERO",0,125,137,150,165,187,212},{"FAIL","FAIL","FAIL","C","C+","B","B+","A","A+"}),IF(O17=200,LOOKUP(N37,{"ABS","ZERO",0,100,110,120,132,150,170},{"FAIL","FAIL","FAIL","C","C+","B","B+","A","A+"}),IF(O17=150,LOOKUP(N37,{"ABS","ZERO",0,75,82,90,99,112,127},{"FAIL","FAIL","FAIL","C","C+","B","B+","A","A+"}),IF(O17=100,LOOKUP(N37,{"ABS","ZERO",0,50,55,60,66,75,85},{"FAIL","FAIL","FAIL","C","C+","B","B+","A","A+"}),IF(O17=50,LOOKUP(N37,{"ABS","ZERO",0,25,27,30,33,37,42},{"FAIL","FAIL","FAIL","C","C+","B","B+","A","A+"})))))))</f>
        <v/>
      </c>
      <c r="Q37" s="210"/>
      <c r="R37" s="66" t="str">
        <f t="shared" si="0"/>
        <v/>
      </c>
      <c r="S37" s="169" t="str">
        <f>IF(AND(A37&lt;&gt;"",B37&lt;&gt;""),IF(OR(D37&lt;&gt;"ABS"),IF(OR(AND(D37&lt;ROUNDDOWN((0.7*E17),0),D37&lt;&gt;0),D37&gt;E17,D37=""),"Attendance Marks incorrect",""),""),"")</f>
        <v/>
      </c>
      <c r="T37" s="304"/>
      <c r="U37" s="304"/>
      <c r="V37" s="148" t="str">
        <f>IF(OR(AND(OR(F37&lt;=G17, F37=0, F37="ABS"),OR(H37&lt;=I17, H37=0, H37="ABS"),OR(J37&lt;=K17, J37=0,J37="ABS"))),IF(OR(AND(A37="",B37="",D37="",F37="",H37="",J37=""),AND(A37&lt;&gt;"",B37&lt;&gt;"",D37&lt;&gt;"",F37&lt;&gt;"",H37&lt;&gt;"",J37&lt;&gt;"", AG37="OK")),"","Given Marks or Format is incorrect"),"Given Marks or Format is incorrect")</f>
        <v/>
      </c>
      <c r="W37" s="149"/>
      <c r="X37" s="150"/>
      <c r="Y37" s="109" t="b">
        <f>IF(AND(EXACT(LEFT(B37,3),LEFT(G10,3)),MID(B37,4,1)="-",ISNUMBER(INT(MID(B37,5,1))),ISNUMBER(INT(MID(B37,6,1))),MID(B37,5,2)&lt;&gt;"00",MID(B37,5,2)&lt;&gt;MID(G10,2,2),EXACT(MID(B37,7,4),RIGHT(G10,4)),ISNUMBER(INT(MID(B37,11,1))),ISNUMBER(INT(MID(B37,12,1))),MID(B37,11,2)&lt;&gt;"00",OR(ISNUMBER(INT(MID(B37,11,3))),MID(B37,13,1)=""),OR(AND(ISNUMBER(INT(MID(B37,11,3))),MID(B37,11,1)&lt;&gt;"0",MID(B37,14,1)=""),AND((ISNUMBER(INT(MID(B37,11,2)))),MID(B37,13,1)=""))),"oKK")</f>
        <v>0</v>
      </c>
      <c r="Z37" s="1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1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12" t="b">
        <f>IF(AND( EXACT(LEFT(B37,LEN(G8)), G8),ISNUMBER(INT(MID(B37,(LEN(G8)+1),1))),ISNUMBER(INT(MID(B37,(LEN(G8)+2),1))), MID(B37,(LEN(G8)+1),2)&lt;&gt;"00",OR(ISNUMBER(INT(MID(B37,(LEN(G8)+3),1))),MID(B37,(LEN(G8)+3),1)=""),  OR(AND(ISNUMBER(INT(MID(B37,(LEN(G8)+1),3))),MID(B37,(LEN(G8)+1),1)&lt;&gt;"0", MID(B37,(LEN(G8)+4),1)=""),AND((ISNUMBER(INT(MID(B37,(LEN(G8)+1),2)))),MID(B37,(LEN(G8)+3),1)=""))),"OK")</f>
        <v>0</v>
      </c>
      <c r="AC37" s="1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14" t="b">
        <f>IF(LEFT(B37,1)="K",IF(AND(EXACT(LEFT(B37,3),LEFT(G8,3)),MID(B37,4,1)="-",ISNUMBER(INT(MID(B37,5,1))),ISNUMBER(INT(MID(B37,6,1))),MID(B37,5,2)&lt;&gt;"00", MID(B37,5,2)&lt;&gt;MID(G8,2,2),EXACT(MID(B37,7,2), RIGHT(G8,2)),ISNUMBER(INT(MID(B37,9,1))),ISNUMBER(INT(MID(B37,10,1))),MID(B37,9,2)&lt;&gt;"00",OR(ISNUMBER(INT(MID(B37,9,3))),MID(B37,11,1)=""),OR(AND(ISNUMBER(INT(MID(B37,9,3))),MID(B37,9,1)&lt;&gt;"0",MID(B37,12,1)=""),AND((ISNUMBER(INT(MID(B37,9,2)))),MID(B37,11,1)=""))),"oKK"))</f>
        <v>0</v>
      </c>
      <c r="AE37" s="15"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16" t="b">
        <f t="shared" si="28"/>
        <v>0</v>
      </c>
      <c r="AG37" s="16" t="str">
        <f t="shared" si="1"/>
        <v>S# INCORRECT</v>
      </c>
      <c r="BO37" s="55" t="str">
        <f t="shared" si="2"/>
        <v/>
      </c>
      <c r="BP37" s="55" t="b">
        <f t="shared" si="3"/>
        <v>0</v>
      </c>
      <c r="BQ37" s="55" t="b">
        <f t="shared" si="4"/>
        <v>0</v>
      </c>
      <c r="BR37" s="55" t="b">
        <f t="shared" si="5"/>
        <v>0</v>
      </c>
      <c r="BS37" s="55" t="str">
        <f t="shared" si="6"/>
        <v/>
      </c>
      <c r="BT37" s="55" t="str">
        <f t="shared" si="7"/>
        <v/>
      </c>
      <c r="BU37" s="55" t="str">
        <f t="shared" si="8"/>
        <v/>
      </c>
      <c r="BV37" s="55" t="str">
        <f t="shared" si="9"/>
        <v/>
      </c>
      <c r="BW37" s="60" t="str">
        <f t="shared" si="10"/>
        <v/>
      </c>
      <c r="BX37" s="61" t="str">
        <f t="shared" si="29"/>
        <v>INCORRECT</v>
      </c>
      <c r="BY37" s="55" t="b">
        <f t="shared" si="30"/>
        <v>0</v>
      </c>
      <c r="BZ37" s="62" t="str">
        <f t="shared" si="11"/>
        <v/>
      </c>
      <c r="CA37" s="55" t="b">
        <f t="shared" si="12"/>
        <v>0</v>
      </c>
      <c r="CB37" s="55" t="b">
        <f t="shared" si="13"/>
        <v>0</v>
      </c>
      <c r="CC37" s="55" t="b">
        <f t="shared" si="14"/>
        <v>0</v>
      </c>
      <c r="CD37" s="55" t="b">
        <f t="shared" si="15"/>
        <v>0</v>
      </c>
      <c r="CE37" s="55" t="b">
        <f t="shared" si="16"/>
        <v>0</v>
      </c>
      <c r="CF37" s="55" t="b">
        <f t="shared" si="17"/>
        <v>0</v>
      </c>
      <c r="CG37" s="55" t="str">
        <f t="shared" si="18"/>
        <v/>
      </c>
      <c r="CH37" s="55" t="str">
        <f t="shared" si="19"/>
        <v/>
      </c>
      <c r="CI37" s="55" t="str">
        <f t="shared" si="20"/>
        <v/>
      </c>
      <c r="CJ37" s="55" t="str">
        <f t="shared" si="21"/>
        <v/>
      </c>
      <c r="CK37" s="55" t="str">
        <f t="shared" si="22"/>
        <v/>
      </c>
      <c r="CL37" s="55" t="str">
        <f t="shared" si="23"/>
        <v/>
      </c>
      <c r="CM37" s="62" t="str">
        <f t="shared" si="24"/>
        <v/>
      </c>
      <c r="CN37" s="62" t="str">
        <f t="shared" si="25"/>
        <v/>
      </c>
      <c r="CO37" s="63" t="str">
        <f t="shared" si="26"/>
        <v>NO</v>
      </c>
      <c r="CP37" s="63" t="str">
        <f t="shared" si="27"/>
        <v>NO</v>
      </c>
      <c r="CQ37" s="61" t="str">
        <f t="shared" si="31"/>
        <v>NO</v>
      </c>
      <c r="CR37" s="61" t="str">
        <f t="shared" si="32"/>
        <v>NO</v>
      </c>
      <c r="CS37" s="63" t="str">
        <f t="shared" si="33"/>
        <v>OK</v>
      </c>
      <c r="CT37" s="55" t="b">
        <f t="shared" si="34"/>
        <v>0</v>
      </c>
      <c r="CU37" s="55" t="b">
        <f t="shared" si="35"/>
        <v>0</v>
      </c>
      <c r="CV37" s="55" t="b">
        <f t="shared" si="36"/>
        <v>0</v>
      </c>
      <c r="CW37" s="55" t="b">
        <f t="shared" si="37"/>
        <v>0</v>
      </c>
      <c r="CX37" s="62" t="str">
        <f t="shared" si="38"/>
        <v>SEQUENCE INCORRECT</v>
      </c>
      <c r="CY37" s="64">
        <f>COUNTIF(B21:B36,T(B37))</f>
        <v>16</v>
      </c>
    </row>
    <row r="38" spans="1:103" s="3" customFormat="1" ht="18.95" customHeight="1" thickBot="1">
      <c r="A38" s="65"/>
      <c r="B38" s="157"/>
      <c r="C38" s="158"/>
      <c r="D38" s="157"/>
      <c r="E38" s="158"/>
      <c r="F38" s="157"/>
      <c r="G38" s="158"/>
      <c r="H38" s="157"/>
      <c r="I38" s="158"/>
      <c r="J38" s="157"/>
      <c r="K38" s="158"/>
      <c r="L38" s="151" t="str">
        <f>IF(AND(B38&lt;&gt;"", H38&lt;&gt;"", J38&lt;&gt;"",OR(H38&lt;=I17,H38="ABS"),OR(J38&lt;=K17,J38="ABS")),IF(AND(J38="ABS"),"ABS",IF(SUM(H38:J38)=0,"ZERO",SUM(H38,J38))),"")</f>
        <v/>
      </c>
      <c r="M38" s="151"/>
      <c r="N38" s="152" t="str">
        <f>IF(AND(A38&lt;&gt;"",B38&lt;&gt;"",D38&lt;&gt;"", F38&lt;&gt;"", H38&lt;&gt;"", J38&lt;&gt;"",S38="",R38="OK",V38="",OR(D38&lt;=E17,D38="ABS"),OR(F38&lt;=G17,F38="ABS"),OR(H38&lt;=I17,H38="ABS"),OR(J38&lt;=K17,J38="ABS")),IF(AND(OR(D38=0,D38="ABS"),OR(F38=0,F38="ABS"),OR(L38=0,L38="ABS"),D38="ABS",F38="ABS",L38="ABS"),"ABS",IF(AND(SUM(D38:F38)=0,OR(L38="ZERO",L38="ABS")),"ZERO",IF(L38="ABS",SUM(D38,F38),SUM(D38,F38,H38,J38)))),"")</f>
        <v/>
      </c>
      <c r="O38" s="153"/>
      <c r="P38" s="97" t="str">
        <f>IF(N38="","",IF(O17=250,LOOKUP(N38,{"ABS","ZERO",0,125,137,150,165,187,212},{"FAIL","FAIL","FAIL","C","C+","B","B+","A","A+"}),IF(O17=200,LOOKUP(N38,{"ABS","ZERO",0,100,110,120,132,150,170},{"FAIL","FAIL","FAIL","C","C+","B","B+","A","A+"}),IF(O17=150,LOOKUP(N38,{"ABS","ZERO",0,75,82,90,99,112,127},{"FAIL","FAIL","FAIL","C","C+","B","B+","A","A+"}),IF(O17=100,LOOKUP(N38,{"ABS","ZERO",0,50,55,60,66,75,85},{"FAIL","FAIL","FAIL","C","C+","B","B+","A","A+"}),IF(O17=50,LOOKUP(N38,{"ABS","ZERO",0,25,27,30,33,37,42},{"FAIL","FAIL","FAIL","C","C+","B","B+","A","A+"})))))))</f>
        <v/>
      </c>
      <c r="Q38" s="210"/>
      <c r="R38" s="66" t="str">
        <f t="shared" si="0"/>
        <v/>
      </c>
      <c r="S38" s="169" t="str">
        <f>IF(AND(A38&lt;&gt;"",B38&lt;&gt;""),IF(OR(D38&lt;&gt;"ABS"),IF(OR(AND(D38&lt;ROUNDDOWN((0.7*E17),0),D38&lt;&gt;0),D38&gt;E17,D38=""),"Attendance Marks incorrect",""),""),"")</f>
        <v/>
      </c>
      <c r="T38" s="304"/>
      <c r="U38" s="304"/>
      <c r="V38" s="148" t="str">
        <f>IF(OR(AND(OR(F38&lt;=G17, F38=0, F38="ABS"),OR(H38&lt;=I17, H38=0, H38="ABS"),OR(J38&lt;=K17, J38=0,J38="ABS"))),IF(OR(AND(A38="",B38="",D38="",F38="",H38="",J38=""),AND(A38&lt;&gt;"",B38&lt;&gt;"",D38&lt;&gt;"",F38&lt;&gt;"",H38&lt;&gt;"",J38&lt;&gt;"", AG38="OK")),"","Given Marks or Format is incorrect"),"Given Marks or Format is incorrect")</f>
        <v/>
      </c>
      <c r="W38" s="149"/>
      <c r="X38" s="150"/>
      <c r="Y38" s="109" t="b">
        <f>IF(AND(EXACT(LEFT(B38,3),LEFT(G10,3)),MID(B38,4,1)="-",ISNUMBER(INT(MID(B38,5,1))),ISNUMBER(INT(MID(B38,6,1))),MID(B38,5,2)&lt;&gt;"00",MID(B38,5,2)&lt;&gt;MID(G10,2,2),EXACT(MID(B38,7,4),RIGHT(G10,4)),ISNUMBER(INT(MID(B38,11,1))),ISNUMBER(INT(MID(B38,12,1))),MID(B38,11,2)&lt;&gt;"00",OR(ISNUMBER(INT(MID(B38,11,3))),MID(B38,13,1)=""),OR(AND(ISNUMBER(INT(MID(B38,11,3))),MID(B38,11,1)&lt;&gt;"0",MID(B38,14,1)=""),AND((ISNUMBER(INT(MID(B38,11,2)))),MID(B38,13,1)=""))),"oKK")</f>
        <v>0</v>
      </c>
      <c r="Z38" s="1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1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12" t="b">
        <f>IF(AND( EXACT(LEFT(B38,LEN(G8)), G8),ISNUMBER(INT(MID(B38,(LEN(G8)+1),1))),ISNUMBER(INT(MID(B38,(LEN(G8)+2),1))), MID(B38,(LEN(G8)+1),2)&lt;&gt;"00",OR(ISNUMBER(INT(MID(B38,(LEN(G8)+3),1))),MID(B38,(LEN(G8)+3),1)=""),  OR(AND(ISNUMBER(INT(MID(B38,(LEN(G8)+1),3))),MID(B38,(LEN(G8)+1),1)&lt;&gt;"0", MID(B38,(LEN(G8)+4),1)=""),AND((ISNUMBER(INT(MID(B38,(LEN(G8)+1),2)))),MID(B38,(LEN(G8)+3),1)=""))),"OK")</f>
        <v>0</v>
      </c>
      <c r="AC38" s="1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14" t="b">
        <f>IF(LEFT(B38,1)="K",IF(AND(EXACT(LEFT(B38,3),LEFT(G8,3)),MID(B38,4,1)="-",ISNUMBER(INT(MID(B38,5,1))),ISNUMBER(INT(MID(B38,6,1))),MID(B38,5,2)&lt;&gt;"00", MID(B38,5,2)&lt;&gt;MID(G8,2,2),EXACT(MID(B38,7,2), RIGHT(G8,2)),ISNUMBER(INT(MID(B38,9,1))),ISNUMBER(INT(MID(B38,10,1))),MID(B38,9,2)&lt;&gt;"00",OR(ISNUMBER(INT(MID(B38,9,3))),MID(B38,11,1)=""),OR(AND(ISNUMBER(INT(MID(B38,9,3))),MID(B38,9,1)&lt;&gt;"0",MID(B38,12,1)=""),AND((ISNUMBER(INT(MID(B38,9,2)))),MID(B38,11,1)=""))),"oKK"))</f>
        <v>0</v>
      </c>
      <c r="AE38" s="15"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16" t="b">
        <f t="shared" si="28"/>
        <v>0</v>
      </c>
      <c r="AG38" s="16" t="str">
        <f t="shared" si="1"/>
        <v>S# INCORRECT</v>
      </c>
      <c r="BO38" s="55" t="str">
        <f t="shared" si="2"/>
        <v/>
      </c>
      <c r="BP38" s="55" t="b">
        <f t="shared" si="3"/>
        <v>0</v>
      </c>
      <c r="BQ38" s="55" t="b">
        <f t="shared" si="4"/>
        <v>0</v>
      </c>
      <c r="BR38" s="55" t="b">
        <f t="shared" si="5"/>
        <v>0</v>
      </c>
      <c r="BS38" s="55" t="str">
        <f t="shared" si="6"/>
        <v/>
      </c>
      <c r="BT38" s="55" t="str">
        <f t="shared" si="7"/>
        <v/>
      </c>
      <c r="BU38" s="55" t="str">
        <f t="shared" si="8"/>
        <v/>
      </c>
      <c r="BV38" s="55" t="str">
        <f t="shared" si="9"/>
        <v/>
      </c>
      <c r="BW38" s="60" t="str">
        <f t="shared" si="10"/>
        <v/>
      </c>
      <c r="BX38" s="61" t="str">
        <f t="shared" si="29"/>
        <v>INCORRECT</v>
      </c>
      <c r="BY38" s="55" t="b">
        <f t="shared" si="30"/>
        <v>0</v>
      </c>
      <c r="BZ38" s="62" t="str">
        <f t="shared" si="11"/>
        <v/>
      </c>
      <c r="CA38" s="55" t="b">
        <f t="shared" si="12"/>
        <v>0</v>
      </c>
      <c r="CB38" s="55" t="b">
        <f t="shared" si="13"/>
        <v>0</v>
      </c>
      <c r="CC38" s="55" t="b">
        <f t="shared" si="14"/>
        <v>0</v>
      </c>
      <c r="CD38" s="55" t="b">
        <f t="shared" si="15"/>
        <v>0</v>
      </c>
      <c r="CE38" s="55" t="b">
        <f t="shared" si="16"/>
        <v>0</v>
      </c>
      <c r="CF38" s="55" t="b">
        <f t="shared" si="17"/>
        <v>0</v>
      </c>
      <c r="CG38" s="55" t="str">
        <f t="shared" si="18"/>
        <v/>
      </c>
      <c r="CH38" s="55" t="str">
        <f t="shared" si="19"/>
        <v/>
      </c>
      <c r="CI38" s="55" t="str">
        <f t="shared" si="20"/>
        <v/>
      </c>
      <c r="CJ38" s="55" t="str">
        <f t="shared" si="21"/>
        <v/>
      </c>
      <c r="CK38" s="55" t="str">
        <f t="shared" si="22"/>
        <v/>
      </c>
      <c r="CL38" s="55" t="str">
        <f t="shared" si="23"/>
        <v/>
      </c>
      <c r="CM38" s="62" t="str">
        <f t="shared" si="24"/>
        <v/>
      </c>
      <c r="CN38" s="62" t="str">
        <f t="shared" si="25"/>
        <v/>
      </c>
      <c r="CO38" s="63" t="str">
        <f t="shared" si="26"/>
        <v>NO</v>
      </c>
      <c r="CP38" s="63" t="str">
        <f t="shared" si="27"/>
        <v>NO</v>
      </c>
      <c r="CQ38" s="61" t="str">
        <f t="shared" si="31"/>
        <v>NO</v>
      </c>
      <c r="CR38" s="61" t="str">
        <f t="shared" si="32"/>
        <v>NO</v>
      </c>
      <c r="CS38" s="63" t="str">
        <f t="shared" si="33"/>
        <v>OK</v>
      </c>
      <c r="CT38" s="55" t="b">
        <f t="shared" si="34"/>
        <v>0</v>
      </c>
      <c r="CU38" s="55" t="b">
        <f t="shared" si="35"/>
        <v>0</v>
      </c>
      <c r="CV38" s="55" t="b">
        <f t="shared" si="36"/>
        <v>0</v>
      </c>
      <c r="CW38" s="55" t="b">
        <f t="shared" si="37"/>
        <v>0</v>
      </c>
      <c r="CX38" s="62" t="str">
        <f t="shared" si="38"/>
        <v>SEQUENCE INCORRECT</v>
      </c>
      <c r="CY38" s="64">
        <f>COUNTIF(B21:B37,T(B38))</f>
        <v>17</v>
      </c>
    </row>
    <row r="39" spans="1:103" s="3" customFormat="1" ht="18.95" customHeight="1" thickBot="1">
      <c r="A39" s="51"/>
      <c r="B39" s="157"/>
      <c r="C39" s="158"/>
      <c r="D39" s="157"/>
      <c r="E39" s="158"/>
      <c r="F39" s="157"/>
      <c r="G39" s="158"/>
      <c r="H39" s="157"/>
      <c r="I39" s="158"/>
      <c r="J39" s="157"/>
      <c r="K39" s="158"/>
      <c r="L39" s="151" t="str">
        <f>IF(AND(B39&lt;&gt;"", H39&lt;&gt;"", J39&lt;&gt;"",OR(H39&lt;=I17,H39="ABS"),OR(J39&lt;=K17,J39="ABS")),IF(AND(J39="ABS"),"ABS",IF(SUM(H39:J39)=0,"ZERO",SUM(H39,J39))),"")</f>
        <v/>
      </c>
      <c r="M39" s="151"/>
      <c r="N39" s="152" t="str">
        <f>IF(AND(A39&lt;&gt;"",B39&lt;&gt;"",D39&lt;&gt;"", F39&lt;&gt;"", H39&lt;&gt;"", J39&lt;&gt;"",S39="",R39="OK",V39="",OR(D39&lt;=E17,D39="ABS"),OR(F39&lt;=G17,F39="ABS"),OR(H39&lt;=I17,H39="ABS"),OR(J39&lt;=K17,J39="ABS")),IF(AND(OR(D39=0,D39="ABS"),OR(F39=0,F39="ABS"),OR(L39=0,L39="ABS"),D39="ABS",F39="ABS",L39="ABS"),"ABS",IF(AND(SUM(D39:F39)=0,OR(L39="ZERO",L39="ABS")),"ZERO",IF(L39="ABS",SUM(D39,F39),SUM(D39,F39,H39,J39)))),"")</f>
        <v/>
      </c>
      <c r="O39" s="153"/>
      <c r="P39" s="97" t="str">
        <f>IF(N39="","",IF(O17=250,LOOKUP(N39,{"ABS","ZERO",0,125,137,150,165,187,212},{"FAIL","FAIL","FAIL","C","C+","B","B+","A","A+"}),IF(O17=200,LOOKUP(N39,{"ABS","ZERO",0,100,110,120,132,150,170},{"FAIL","FAIL","FAIL","C","C+","B","B+","A","A+"}),IF(O17=150,LOOKUP(N39,{"ABS","ZERO",0,75,82,90,99,112,127},{"FAIL","FAIL","FAIL","C","C+","B","B+","A","A+"}),IF(O17=100,LOOKUP(N39,{"ABS","ZERO",0,50,55,60,66,75,85},{"FAIL","FAIL","FAIL","C","C+","B","B+","A","A+"}),IF(O17=50,LOOKUP(N39,{"ABS","ZERO",0,25,27,30,33,37,42},{"FAIL","FAIL","FAIL","C","C+","B","B+","A","A+"})))))))</f>
        <v/>
      </c>
      <c r="Q39" s="210"/>
      <c r="R39" s="66" t="str">
        <f t="shared" si="0"/>
        <v/>
      </c>
      <c r="S39" s="169" t="str">
        <f>IF(AND(A39&lt;&gt;"",B39&lt;&gt;""),IF(OR(D39&lt;&gt;"ABS"),IF(OR(AND(D39&lt;ROUNDDOWN((0.7*E17),0),D39&lt;&gt;0),D39&gt;E17,D39=""),"Attendance Marks incorrect",""),""),"")</f>
        <v/>
      </c>
      <c r="T39" s="304"/>
      <c r="U39" s="304"/>
      <c r="V39" s="148" t="str">
        <f>IF(OR(AND(OR(F39&lt;=G17, F39=0, F39="ABS"),OR(H39&lt;=I17, H39=0, H39="ABS"),OR(J39&lt;=K17, J39=0,J39="ABS"))),IF(OR(AND(A39="",B39="",D39="",F39="",H39="",J39=""),AND(A39&lt;&gt;"",B39&lt;&gt;"",D39&lt;&gt;"",F39&lt;&gt;"",H39&lt;&gt;"",J39&lt;&gt;"", AG39="OK")),"","Given Marks or Format is incorrect"),"Given Marks or Format is incorrect")</f>
        <v/>
      </c>
      <c r="W39" s="149"/>
      <c r="X39" s="150"/>
      <c r="Y39" s="109" t="b">
        <f>IF(AND(EXACT(LEFT(B39,3),LEFT(G10,3)),MID(B39,4,1)="-",ISNUMBER(INT(MID(B39,5,1))),ISNUMBER(INT(MID(B39,6,1))),MID(B39,5,2)&lt;&gt;"00",MID(B39,5,2)&lt;&gt;MID(G10,2,2),EXACT(MID(B39,7,4),RIGHT(G10,4)),ISNUMBER(INT(MID(B39,11,1))),ISNUMBER(INT(MID(B39,12,1))),MID(B39,11,2)&lt;&gt;"00",OR(ISNUMBER(INT(MID(B39,11,3))),MID(B39,13,1)=""),OR(AND(ISNUMBER(INT(MID(B39,11,3))),MID(B39,11,1)&lt;&gt;"0",MID(B39,14,1)=""),AND((ISNUMBER(INT(MID(B39,11,2)))),MID(B39,13,1)=""))),"oKK")</f>
        <v>0</v>
      </c>
      <c r="Z39" s="14" t="b">
        <f>IF(AND(EXACT(LEFT(B39,4),LEFT(G8,4)),MID(B39,5,1)="-",ISNUMBER(INT(MID(B39,6,1))),ISNUMBER(INT(MID(B39,7,1))),MID(B39,6,2)&lt;&gt;"00",MID(B39,6,2)&lt;&gt;MID(G8,3,2),EXACT(MID(B39,8,2),RIGHT(G8,2)),ISNUMBER(INT(MID(B39,10,1))),ISNUMBER(INT(MID(B39,11,1))),MID(B39,10,2)&lt;&gt;"00",OR(ISNUMBER(INT(MID(B39,10,3))),MID(B39,12,1)=""),OR(AND(ISNUMBER(INT(MID(B39,10,3))),MID(B39,10,1)&lt;&gt;"0",MID(B39,13,1)=""),AND((ISNUMBER(INT(MID(B39,10,2)))),MID(B39,12,1)=""))),"oKK")</f>
        <v>0</v>
      </c>
      <c r="AA39" s="14" t="b">
        <f>IF(AND(EXACT(LEFT(B39,3),LEFT(G8,3)),MID(B39,4,1)="-",ISNUMBER(INT(MID(B39,5,1))),ISNUMBER(INT(MID(B39,6,1))),MID(B39,5,2)&lt;&gt;"00",MID(B39,5,2)&lt;&gt;MID(G8,2,2),EXACT(MID(B39,7,3),RIGHT(G8,3)),ISNUMBER(INT(MID(B39,10,1))),ISNUMBER(INT(MID(B39,11,1))),MID(B39,10,2)&lt;&gt;"00",OR(ISNUMBER(INT(MID(B39,10,3))),MID(B39,12,1)=""),OR(AND(ISNUMBER(INT(MID(B39,10,3))),MID(B39,10,1)&lt;&gt;"0",MID(B39,13,1)=""),AND((ISNUMBER(INT(MID(B39,10,2)))),MID(B39,12,1)=""))),"oKK")</f>
        <v>0</v>
      </c>
      <c r="AB39" s="12" t="b">
        <f>IF(AND( EXACT(LEFT(B39,LEN(G8)), G8),ISNUMBER(INT(MID(B39,(LEN(G8)+1),1))),ISNUMBER(INT(MID(B39,(LEN(G8)+2),1))), MID(B39,(LEN(G8)+1),2)&lt;&gt;"00",OR(ISNUMBER(INT(MID(B39,(LEN(G8)+3),1))),MID(B39,(LEN(G8)+3),1)=""),  OR(AND(ISNUMBER(INT(MID(B39,(LEN(G8)+1),3))),MID(B39,(LEN(G8)+1),1)&lt;&gt;"0", MID(B39,(LEN(G8)+4),1)=""),AND((ISNUMBER(INT(MID(B39,(LEN(G8)+1),2)))),MID(B39,(LEN(G8)+3),1)=""))),"OK")</f>
        <v>0</v>
      </c>
      <c r="AC39" s="13" t="b">
        <f>IF(AND(LEN(G8)=5,LEFT(G8,1)&lt;&gt;"K"),IF(AND((LEFT(B39,2)=LEFT(G8,2)),MID(B39,3,1)="-",ISNUMBER(INT(MID(B39,4,1))),ISNUMBER(INT(MID(B39,5,1))),MID(B39,4,2)&lt;&gt;"00", MID(B39,4,2)&lt;&gt;LEFT(G8,2),MID(B39,9,2)&lt;&gt;"00",EXACT(MID(B39,6,3),RIGHT(G8,3)),OR(ISNUMBER(INT(MID(B39,9,3))),MID(B39,11,1)=""),ISNUMBER(INT(MID(B39,9,1))),ISNUMBER(INT(MID(B39,10,1))),OR(AND(ISNUMBER(INT(MID(B39,9,3))),MID(B39,9,1)&lt;&gt;"0",MID(B39,12,1)=""),AND((ISNUMBER(INT(MID(B39,9,2)))),MID(B39,11,1)=""))),"oOk"))</f>
        <v>0</v>
      </c>
      <c r="AD39" s="14" t="b">
        <f>IF(LEFT(B39,1)="K",IF(AND(EXACT(LEFT(B39,3),LEFT(G8,3)),MID(B39,4,1)="-",ISNUMBER(INT(MID(B39,5,1))),ISNUMBER(INT(MID(B39,6,1))),MID(B39,5,2)&lt;&gt;"00", MID(B39,5,2)&lt;&gt;MID(G8,2,2),EXACT(MID(B39,7,2), RIGHT(G8,2)),ISNUMBER(INT(MID(B39,9,1))),ISNUMBER(INT(MID(B39,10,1))),MID(B39,9,2)&lt;&gt;"00",OR(ISNUMBER(INT(MID(B39,9,3))),MID(B39,11,1)=""),OR(AND(ISNUMBER(INT(MID(B39,9,3))),MID(B39,9,1)&lt;&gt;"0",MID(B39,12,1)=""),AND((ISNUMBER(INT(MID(B39,9,2)))),MID(B39,11,1)=""))),"oKK"))</f>
        <v>0</v>
      </c>
      <c r="AE39" s="15" t="b">
        <f>IF(AND((LEFT(B39,2)=LEFT(G8,2)),MID(B39,3,1)="-",ISNUMBER(INT(MID(B39,4,1))),ISNUMBER(INT(MID(B39,5,1))),MID(B39,4,2)&lt;&gt;"00", MID(B39,4,2)&lt;&gt;LEFT(G8,2),MID(B39,8,2)&lt;&gt;"00",EXACT(MID(B39,6,2), RIGHT(G8,2)),OR(ISNUMBER(INT(MID(B39,8,3))),MID(B39,10,1)=""),ISNUMBER(INT(MID(B39,8,1))),ISNUMBER(INT(MID(B39,9,1))), OR(AND(ISNUMBER(INT(MID(B39,8,3))),MID(B39,8,1)&lt;&gt;"0", MID(B39,11,1)=""),AND((ISNUMBER(INT(MID(B39,8,2)))),MID(B39,10,1)=""))),"oK")</f>
        <v>0</v>
      </c>
      <c r="AF39" s="16" t="b">
        <f t="shared" si="28"/>
        <v>0</v>
      </c>
      <c r="AG39" s="16" t="str">
        <f t="shared" si="1"/>
        <v>S# INCORRECT</v>
      </c>
      <c r="BO39" s="55" t="str">
        <f t="shared" si="2"/>
        <v/>
      </c>
      <c r="BP39" s="55" t="b">
        <f t="shared" si="3"/>
        <v>0</v>
      </c>
      <c r="BQ39" s="55" t="b">
        <f t="shared" si="4"/>
        <v>0</v>
      </c>
      <c r="BR39" s="55" t="b">
        <f t="shared" si="5"/>
        <v>0</v>
      </c>
      <c r="BS39" s="55" t="str">
        <f t="shared" si="6"/>
        <v/>
      </c>
      <c r="BT39" s="55" t="str">
        <f t="shared" si="7"/>
        <v/>
      </c>
      <c r="BU39" s="55" t="str">
        <f t="shared" si="8"/>
        <v/>
      </c>
      <c r="BV39" s="55" t="str">
        <f t="shared" si="9"/>
        <v/>
      </c>
      <c r="BW39" s="60" t="str">
        <f t="shared" si="10"/>
        <v/>
      </c>
      <c r="BX39" s="61" t="str">
        <f t="shared" si="29"/>
        <v>INCORRECT</v>
      </c>
      <c r="BY39" s="55" t="b">
        <f t="shared" si="30"/>
        <v>0</v>
      </c>
      <c r="BZ39" s="62" t="str">
        <f t="shared" si="11"/>
        <v/>
      </c>
      <c r="CA39" s="55" t="b">
        <f t="shared" si="12"/>
        <v>0</v>
      </c>
      <c r="CB39" s="55" t="b">
        <f t="shared" si="13"/>
        <v>0</v>
      </c>
      <c r="CC39" s="55" t="b">
        <f t="shared" si="14"/>
        <v>0</v>
      </c>
      <c r="CD39" s="55" t="b">
        <f t="shared" si="15"/>
        <v>0</v>
      </c>
      <c r="CE39" s="55" t="b">
        <f t="shared" si="16"/>
        <v>0</v>
      </c>
      <c r="CF39" s="55" t="b">
        <f t="shared" si="17"/>
        <v>0</v>
      </c>
      <c r="CG39" s="55" t="str">
        <f t="shared" si="18"/>
        <v/>
      </c>
      <c r="CH39" s="55" t="str">
        <f t="shared" si="19"/>
        <v/>
      </c>
      <c r="CI39" s="55" t="str">
        <f t="shared" si="20"/>
        <v/>
      </c>
      <c r="CJ39" s="55" t="str">
        <f t="shared" si="21"/>
        <v/>
      </c>
      <c r="CK39" s="55" t="str">
        <f t="shared" si="22"/>
        <v/>
      </c>
      <c r="CL39" s="55" t="str">
        <f t="shared" si="23"/>
        <v/>
      </c>
      <c r="CM39" s="62" t="str">
        <f t="shared" si="24"/>
        <v/>
      </c>
      <c r="CN39" s="62" t="str">
        <f t="shared" si="25"/>
        <v/>
      </c>
      <c r="CO39" s="63" t="str">
        <f t="shared" si="26"/>
        <v>NO</v>
      </c>
      <c r="CP39" s="63" t="str">
        <f t="shared" si="27"/>
        <v>NO</v>
      </c>
      <c r="CQ39" s="61" t="str">
        <f t="shared" si="31"/>
        <v>NO</v>
      </c>
      <c r="CR39" s="61" t="str">
        <f t="shared" si="32"/>
        <v>NO</v>
      </c>
      <c r="CS39" s="63" t="str">
        <f t="shared" si="33"/>
        <v>OK</v>
      </c>
      <c r="CT39" s="55" t="b">
        <f t="shared" si="34"/>
        <v>0</v>
      </c>
      <c r="CU39" s="55" t="b">
        <f t="shared" si="35"/>
        <v>0</v>
      </c>
      <c r="CV39" s="55" t="b">
        <f t="shared" si="36"/>
        <v>0</v>
      </c>
      <c r="CW39" s="55" t="b">
        <f t="shared" si="37"/>
        <v>0</v>
      </c>
      <c r="CX39" s="62" t="str">
        <f t="shared" si="38"/>
        <v>SEQUENCE INCORRECT</v>
      </c>
      <c r="CY39" s="64">
        <f>COUNTIF(B21:B38,T(B39))</f>
        <v>18</v>
      </c>
    </row>
    <row r="40" spans="1:103" s="3" customFormat="1" ht="18.95" customHeight="1" thickBot="1">
      <c r="A40" s="65"/>
      <c r="B40" s="157"/>
      <c r="C40" s="158"/>
      <c r="D40" s="157"/>
      <c r="E40" s="158"/>
      <c r="F40" s="157"/>
      <c r="G40" s="158"/>
      <c r="H40" s="157"/>
      <c r="I40" s="158"/>
      <c r="J40" s="157"/>
      <c r="K40" s="158"/>
      <c r="L40" s="151" t="str">
        <f>IF(AND(B40&lt;&gt;"", H40&lt;&gt;"", J40&lt;&gt;"",OR(H40&lt;=I17,H40="ABS"),OR(J40&lt;=K17,J40="ABS")),IF(AND(J40="ABS"),"ABS",IF(SUM(H40:J40)=0,"ZERO",SUM(H40,J40))),"")</f>
        <v/>
      </c>
      <c r="M40" s="151"/>
      <c r="N40" s="152" t="str">
        <f>IF(AND(A40&lt;&gt;"",B40&lt;&gt;"",D40&lt;&gt;"", F40&lt;&gt;"", H40&lt;&gt;"", J40&lt;&gt;"",S40="",R40="OK",V40="",OR(D40&lt;=E17,D40="ABS"),OR(F40&lt;=G17,F40="ABS"),OR(H40&lt;=I17,H40="ABS"),OR(J40&lt;=K17,J40="ABS")),IF(AND(OR(D40=0,D40="ABS"),OR(F40=0,F40="ABS"),OR(L40=0,L40="ABS"),D40="ABS",F40="ABS",L40="ABS"),"ABS",IF(AND(SUM(D40:F40)=0,OR(L40="ZERO",L40="ABS")),"ZERO",IF(L40="ABS",SUM(D40,F40),SUM(D40,F40,H40,J40)))),"")</f>
        <v/>
      </c>
      <c r="O40" s="153"/>
      <c r="P40" s="97" t="str">
        <f>IF(N40="","",IF(O17=250,LOOKUP(N40,{"ABS","ZERO",0,125,137,150,165,187,212},{"FAIL","FAIL","FAIL","C","C+","B","B+","A","A+"}),IF(O17=200,LOOKUP(N40,{"ABS","ZERO",0,100,110,120,132,150,170},{"FAIL","FAIL","FAIL","C","C+","B","B+","A","A+"}),IF(O17=150,LOOKUP(N40,{"ABS","ZERO",0,75,82,90,99,112,127},{"FAIL","FAIL","FAIL","C","C+","B","B+","A","A+"}),IF(O17=100,LOOKUP(N40,{"ABS","ZERO",0,50,55,60,66,75,85},{"FAIL","FAIL","FAIL","C","C+","B","B+","A","A+"}),IF(O17=50,LOOKUP(N40,{"ABS","ZERO",0,25,27,30,33,37,42},{"FAIL","FAIL","FAIL","C","C+","B","B+","A","A+"})))))))</f>
        <v/>
      </c>
      <c r="Q40" s="210"/>
      <c r="R40" s="66" t="str">
        <f t="shared" si="0"/>
        <v/>
      </c>
      <c r="S40" s="308" t="str">
        <f>IF(AND(A40&lt;&gt;"",B40&lt;&gt;""),IF(OR(D40&lt;&gt;"ABS"),IF(OR(AND(D40&lt;ROUNDDOWN((0.7*E17),0),D40&lt;&gt;0),D40&gt;E17,D40=""),"Attendance Marks incorrect",""),""),"")</f>
        <v/>
      </c>
      <c r="T40" s="309"/>
      <c r="U40" s="309"/>
      <c r="V40" s="242" t="str">
        <f>IF(OR(AND(OR(F40&lt;=G17, F40=0, F40="ABS"),OR(H40&lt;=I17, H40=0, H40="ABS"),OR(J40&lt;=K17, J40=0,J40="ABS"))),IF(OR(AND(A40="",B40="",D40="",F40="",H40="",J40=""),AND(A40&lt;&gt;"",B40&lt;&gt;"",D40&lt;&gt;"",F40&lt;&gt;"",H40&lt;&gt;"",J40&lt;&gt;"", AG40="OK")),"","Given Marks or Format is incorrect"),"Given Marks or Format is incorrect")</f>
        <v/>
      </c>
      <c r="W40" s="243"/>
      <c r="X40" s="244"/>
      <c r="Y40" s="109" t="b">
        <f>IF(AND(EXACT(LEFT(B40,3),LEFT(G10,3)),MID(B40,4,1)="-",ISNUMBER(INT(MID(B40,5,1))),ISNUMBER(INT(MID(B40,6,1))),MID(B40,5,2)&lt;&gt;"00",MID(B40,5,2)&lt;&gt;MID(G10,2,2),EXACT(MID(B40,7,4),RIGHT(G10,4)),ISNUMBER(INT(MID(B40,11,1))),ISNUMBER(INT(MID(B40,12,1))),MID(B40,11,2)&lt;&gt;"00",OR(ISNUMBER(INT(MID(B40,11,3))),MID(B40,13,1)=""),OR(AND(ISNUMBER(INT(MID(B40,11,3))),MID(B40,11,1)&lt;&gt;"0",MID(B40,14,1)=""),AND((ISNUMBER(INT(MID(B40,11,2)))),MID(B40,13,1)=""))),"oKK")</f>
        <v>0</v>
      </c>
      <c r="Z40" s="14" t="b">
        <f>IF(AND(EXACT(LEFT(B40,4),LEFT(G8,4)),MID(B40,5,1)="-",ISNUMBER(INT(MID(B40,6,1))),ISNUMBER(INT(MID(B40,7,1))),MID(B40,6,2)&lt;&gt;"00",MID(B40,6,2)&lt;&gt;MID(G8,3,2),EXACT(MID(B40,8,2),RIGHT(G8,2)),ISNUMBER(INT(MID(B40,10,1))),ISNUMBER(INT(MID(B40,11,1))),MID(B40,10,2)&lt;&gt;"00",OR(ISNUMBER(INT(MID(B40,10,3))),MID(B40,12,1)=""),OR(AND(ISNUMBER(INT(MID(B40,10,3))),MID(B40,10,1)&lt;&gt;"0",MID(B40,13,1)=""),AND((ISNUMBER(INT(MID(B40,10,2)))),MID(B40,12,1)=""))),"oKK")</f>
        <v>0</v>
      </c>
      <c r="AA40" s="14" t="b">
        <f>IF(AND(EXACT(LEFT(B40,3),LEFT(G8,3)),MID(B40,4,1)="-",ISNUMBER(INT(MID(B40,5,1))),ISNUMBER(INT(MID(B40,6,1))),MID(B40,5,2)&lt;&gt;"00",MID(B40,5,2)&lt;&gt;MID(G8,2,2),EXACT(MID(B40,7,3),RIGHT(G8,3)),ISNUMBER(INT(MID(B40,10,1))),ISNUMBER(INT(MID(B40,11,1))),MID(B40,10,2)&lt;&gt;"00",OR(ISNUMBER(INT(MID(B40,10,3))),MID(B40,12,1)=""),OR(AND(ISNUMBER(INT(MID(B40,10,3))),MID(B40,10,1)&lt;&gt;"0",MID(B40,13,1)=""),AND((ISNUMBER(INT(MID(B40,10,2)))),MID(B40,12,1)=""))),"oKK")</f>
        <v>0</v>
      </c>
      <c r="AB40" s="12" t="b">
        <f>IF(AND( EXACT(LEFT(B40,LEN(G8)), G8),ISNUMBER(INT(MID(B40,(LEN(G8)+1),1))),ISNUMBER(INT(MID(B40,(LEN(G8)+2),1))), MID(B40,(LEN(G8)+1),2)&lt;&gt;"00",OR(ISNUMBER(INT(MID(B40,(LEN(G8)+3),1))),MID(B40,(LEN(G8)+3),1)=""),  OR(AND(ISNUMBER(INT(MID(B40,(LEN(G8)+1),3))),MID(B40,(LEN(G8)+1),1)&lt;&gt;"0", MID(B40,(LEN(G8)+4),1)=""),AND((ISNUMBER(INT(MID(B40,(LEN(G8)+1),2)))),MID(B40,(LEN(G8)+3),1)=""))),"OK")</f>
        <v>0</v>
      </c>
      <c r="AC40" s="13" t="b">
        <f>IF(AND(LEN(G8)=5,LEFT(G8,1)&lt;&gt;"K"),IF(AND((LEFT(B40,2)=LEFT(G8,2)),MID(B40,3,1)="-",ISNUMBER(INT(MID(B40,4,1))),ISNUMBER(INT(MID(B40,5,1))),MID(B40,4,2)&lt;&gt;"00", MID(B40,4,2)&lt;&gt;LEFT(G8,2),MID(B40,9,2)&lt;&gt;"00",EXACT(MID(B40,6,3),RIGHT(G8,3)),OR(ISNUMBER(INT(MID(B40,9,3))),MID(B40,11,1)=""),ISNUMBER(INT(MID(B40,9,1))),ISNUMBER(INT(MID(B40,10,1))),OR(AND(ISNUMBER(INT(MID(B40,9,3))),MID(B40,9,1)&lt;&gt;"0",MID(B40,12,1)=""),AND((ISNUMBER(INT(MID(B40,9,2)))),MID(B40,11,1)=""))),"oOk"))</f>
        <v>0</v>
      </c>
      <c r="AD40" s="14" t="b">
        <f>IF(LEFT(B40,1)="K",IF(AND(EXACT(LEFT(B40,3),LEFT(G8,3)),MID(B40,4,1)="-",ISNUMBER(INT(MID(B40,5,1))),ISNUMBER(INT(MID(B40,6,1))),MID(B40,5,2)&lt;&gt;"00", MID(B40,5,2)&lt;&gt;MID(G8,2,2),EXACT(MID(B40,7,2), RIGHT(G8,2)),ISNUMBER(INT(MID(B40,9,1))),ISNUMBER(INT(MID(B40,10,1))),MID(B40,9,2)&lt;&gt;"00",OR(ISNUMBER(INT(MID(B40,9,3))),MID(B40,11,1)=""),OR(AND(ISNUMBER(INT(MID(B40,9,3))),MID(B40,9,1)&lt;&gt;"0",MID(B40,12,1)=""),AND((ISNUMBER(INT(MID(B40,9,2)))),MID(B40,11,1)=""))),"oKK"))</f>
        <v>0</v>
      </c>
      <c r="AE40" s="15" t="b">
        <f>IF(AND((LEFT(B40,2)=LEFT(G8,2)),MID(B40,3,1)="-",ISNUMBER(INT(MID(B40,4,1))),ISNUMBER(INT(MID(B40,5,1))),MID(B40,4,2)&lt;&gt;"00", MID(B40,4,2)&lt;&gt;LEFT(G8,2),MID(B40,8,2)&lt;&gt;"00",EXACT(MID(B40,6,2), RIGHT(G8,2)),OR(ISNUMBER(INT(MID(B40,8,3))),MID(B40,10,1)=""),ISNUMBER(INT(MID(B40,8,1))),ISNUMBER(INT(MID(B40,9,1))), OR(AND(ISNUMBER(INT(MID(B40,8,3))),MID(B40,8,1)&lt;&gt;"0", MID(B40,11,1)=""),AND((ISNUMBER(INT(MID(B40,8,2)))),MID(B40,10,1)=""))),"oK")</f>
        <v>0</v>
      </c>
      <c r="AF40" s="16" t="b">
        <f t="shared" si="28"/>
        <v>0</v>
      </c>
      <c r="AG40" s="16" t="str">
        <f t="shared" si="1"/>
        <v>S# INCORRECT</v>
      </c>
      <c r="BO40" s="55" t="str">
        <f>RIGHT(B40,3)</f>
        <v/>
      </c>
      <c r="BP40" s="55" t="b">
        <f>ISNUMBER(INT((MID(BO40,1,1))))</f>
        <v>0</v>
      </c>
      <c r="BQ40" s="55" t="b">
        <f>ISNUMBER(INT((MID(BO40,2,1))))</f>
        <v>0</v>
      </c>
      <c r="BR40" s="55" t="b">
        <f>ISNUMBER(INT((MID(BO40,3,1))))</f>
        <v>0</v>
      </c>
      <c r="BS40" s="55" t="str">
        <f>IF(BP40=TRUE, MID(BO40,1,1),"")</f>
        <v/>
      </c>
      <c r="BT40" s="55" t="str">
        <f>IF(BQ40=TRUE, MID(BO40,2,1),"")</f>
        <v/>
      </c>
      <c r="BU40" s="55" t="str">
        <f>IF(BR40=TRUE, MID(BO40,3,1),"")</f>
        <v/>
      </c>
      <c r="BV40" s="55" t="str">
        <f>T(BS40)&amp;T(BT40)&amp;T(BU40)</f>
        <v/>
      </c>
      <c r="BW40" s="60" t="str">
        <f>IF(BV40="","",INT(TRIM(BV40)))</f>
        <v/>
      </c>
      <c r="BX40" s="61" t="str">
        <f>IF(BW40&gt;BW39,"OK","INCORRECT")</f>
        <v>INCORRECT</v>
      </c>
      <c r="BY40" s="55" t="b">
        <f>BW40&gt;BW39</f>
        <v>0</v>
      </c>
      <c r="BZ40" s="62" t="str">
        <f>LEFT(B40,6)</f>
        <v/>
      </c>
      <c r="CA40" s="55" t="b">
        <f>ISNUMBER(INT((MID(BZ40,1,1))))</f>
        <v>0</v>
      </c>
      <c r="CB40" s="55" t="b">
        <f>ISNUMBER(INT((MID(BZ40,2,1))))</f>
        <v>0</v>
      </c>
      <c r="CC40" s="55" t="b">
        <f>ISNUMBER(INT((MID(BZ40,3,1))))</f>
        <v>0</v>
      </c>
      <c r="CD40" s="55" t="b">
        <f>ISNUMBER(INT((MID(BZ40,4,1))))</f>
        <v>0</v>
      </c>
      <c r="CE40" s="55" t="b">
        <f>ISNUMBER(INT((MID(BZ40,5,1))))</f>
        <v>0</v>
      </c>
      <c r="CF40" s="55" t="b">
        <f>ISNUMBER(INT((MID(BZ40,6,1))))</f>
        <v>0</v>
      </c>
      <c r="CG40" s="55" t="str">
        <f>IF(CA40=TRUE, MID(BZ40,1,1),"")</f>
        <v/>
      </c>
      <c r="CH40" s="55" t="str">
        <f>IF(CB40=TRUE, MID(BZ40,2,1),"")</f>
        <v/>
      </c>
      <c r="CI40" s="55" t="str">
        <f>IF(CC40=TRUE, MID(BZ40,3,1),"")</f>
        <v/>
      </c>
      <c r="CJ40" s="55" t="str">
        <f>IF(CD40=TRUE, MID(BZ40,4,1),"")</f>
        <v/>
      </c>
      <c r="CK40" s="55" t="str">
        <f>IF(CE40=TRUE, MID(BZ40,5,1),"")</f>
        <v/>
      </c>
      <c r="CL40" s="55" t="str">
        <f>IF(CF40=TRUE, MID(BZ40,6,1),"")</f>
        <v/>
      </c>
      <c r="CM40" s="62" t="str">
        <f>TRIM(T(CG40)&amp;T(CH40)&amp;T(CI40))</f>
        <v/>
      </c>
      <c r="CN40" s="62" t="str">
        <f>TRIM(T(CJ40)&amp;T(CK40)&amp;T(CL40))</f>
        <v/>
      </c>
      <c r="CO40" s="63" t="str">
        <f>IF(OR(MID(BZ40,3,1)="-",MID(BZ40,4,1)="-"),T(CM40),"NO")</f>
        <v>NO</v>
      </c>
      <c r="CP40" s="63" t="str">
        <f>IF(OR(MID(BZ40,3,1)="-",MID(BZ40,4,1)="-"),T(CN40),"NO")</f>
        <v>NO</v>
      </c>
      <c r="CQ40" s="61" t="str">
        <f>IF(AND(CO40&lt;&gt;"NO", CP40&lt;&gt;"NO"),IF(CP40&lt;CO40,"OK","INCORRECT"),"NO")</f>
        <v>NO</v>
      </c>
      <c r="CR40" s="61" t="str">
        <f>IF(AND(CO40&lt;&gt;"NO", CP40&lt;&gt;"NO"),IF(CP40&lt;=CP39,"OK","INCORRECT"),"NO")</f>
        <v>NO</v>
      </c>
      <c r="CS40" s="63" t="str">
        <f>IF(OR(AND(OR(AND(CQ40="NO",CR40="NO"),AND(CQ40="OK", CR40="OK")),AND(CQ39="NO", CR39="NO")),AND(AND(CQ40="OK",CR40="OK",OR(AND(CQ39="NO", CR39="NO"),AND(CQ39="OK", CR39="OK"))))),"OK","INCORRECT")</f>
        <v>OK</v>
      </c>
      <c r="CT40" s="55" t="b">
        <f>IF(CS40="OK",IF(AND(CO39="NO",CO40="NO"),BW40&gt;BW39))</f>
        <v>0</v>
      </c>
      <c r="CU40" s="55" t="b">
        <f>IF(CS40="OK",AND(CQ40="OK",CR40="OK",CQ39="NO",CR39="NO"))</f>
        <v>0</v>
      </c>
      <c r="CV40" s="55" t="b">
        <f>IF(CS40="OK",IF(AND(EXACT(CN39,CN40)),BW40&gt;BW39))</f>
        <v>0</v>
      </c>
      <c r="CW40" s="55" t="b">
        <f>IF(CS40="OK",CP40&lt;CP39)</f>
        <v>0</v>
      </c>
      <c r="CX40" s="62" t="str">
        <f>IF(AND(CT40=FALSE,CU40=FALSE,CV40=FALSE,CW40=FALSE),"SEQUENCE INCORRECT","SEQUENCE CORRECT")</f>
        <v>SEQUENCE INCORRECT</v>
      </c>
      <c r="CY40" s="64">
        <f>COUNTIF(B22:B39,T(B40))</f>
        <v>18</v>
      </c>
    </row>
    <row r="41" spans="1:103" ht="18" customHeight="1" thickBot="1">
      <c r="A41" s="56" t="s">
        <v>470</v>
      </c>
      <c r="B41" s="57" t="s">
        <v>470</v>
      </c>
      <c r="C41" s="310" t="s">
        <v>336</v>
      </c>
      <c r="D41" s="310"/>
      <c r="E41" s="310"/>
      <c r="F41" s="310"/>
      <c r="G41" s="310"/>
      <c r="H41" s="310"/>
      <c r="I41" s="310"/>
      <c r="J41" s="310"/>
      <c r="K41" s="310"/>
      <c r="L41" s="310"/>
      <c r="M41" s="310"/>
      <c r="N41" s="310"/>
      <c r="O41" s="310"/>
      <c r="P41" s="310"/>
      <c r="Q41" s="210"/>
      <c r="R41" s="18">
        <f>COUNTIF(R21:R40,"FORMAT INCORRECT")+(COUNTIF(R21:R40,"SEQUENCE INCORRECT"))</f>
        <v>0</v>
      </c>
      <c r="S41" s="247">
        <f>COUNTIF(S21:S40,"Attendance Marks incorrect")</f>
        <v>0</v>
      </c>
      <c r="T41" s="248"/>
      <c r="U41" s="248"/>
      <c r="V41" s="247">
        <f>COUNTIF(V21:AC40,"Given Marks or Format is incorrect")</f>
        <v>0</v>
      </c>
      <c r="W41" s="248"/>
      <c r="X41" s="248"/>
      <c r="Y41" s="248"/>
      <c r="Z41" s="248"/>
      <c r="AA41" s="248"/>
      <c r="AB41" s="248"/>
      <c r="AC41" s="274"/>
    </row>
    <row r="42" spans="1:103" ht="11.25" customHeight="1" thickBot="1">
      <c r="A42" s="58" t="s">
        <v>470</v>
      </c>
      <c r="B42" s="59" t="s">
        <v>470</v>
      </c>
      <c r="C42" s="311"/>
      <c r="D42" s="311"/>
      <c r="E42" s="311"/>
      <c r="F42" s="311"/>
      <c r="G42" s="311"/>
      <c r="H42" s="311"/>
      <c r="I42" s="311"/>
      <c r="J42" s="311"/>
      <c r="K42" s="311"/>
      <c r="L42" s="311"/>
      <c r="M42" s="311"/>
      <c r="N42" s="311"/>
      <c r="O42" s="311"/>
      <c r="P42" s="311"/>
      <c r="Q42" s="210"/>
      <c r="R42" s="307"/>
      <c r="S42" s="307"/>
      <c r="T42" s="307"/>
      <c r="U42" s="307"/>
      <c r="V42" s="307"/>
      <c r="W42" s="307"/>
      <c r="X42" s="307"/>
      <c r="Y42" s="102"/>
      <c r="Z42" s="87"/>
      <c r="AA42" s="87"/>
    </row>
    <row r="43" spans="1:103" ht="17.25" customHeight="1">
      <c r="A43" s="272"/>
      <c r="B43" s="272"/>
      <c r="C43" s="272"/>
      <c r="D43" s="272"/>
      <c r="E43" s="272"/>
      <c r="F43" s="272"/>
      <c r="G43" s="272"/>
      <c r="H43" s="272"/>
      <c r="I43" s="272"/>
      <c r="J43" s="272"/>
      <c r="K43" s="272"/>
      <c r="L43" s="272"/>
      <c r="M43" s="272"/>
      <c r="N43" s="272"/>
      <c r="O43" s="272"/>
      <c r="P43" s="272"/>
      <c r="Q43" s="210"/>
      <c r="R43" s="276" t="s">
        <v>339</v>
      </c>
      <c r="S43" s="277"/>
      <c r="T43" s="278"/>
      <c r="U43" s="263">
        <f>SUM(R41:AC41)</f>
        <v>0</v>
      </c>
      <c r="V43" s="264"/>
      <c r="W43" s="275"/>
      <c r="X43" s="267"/>
      <c r="Y43" s="100"/>
      <c r="Z43" s="85"/>
      <c r="AA43" s="85"/>
    </row>
    <row r="44" spans="1:103" ht="20.25" customHeight="1" thickBot="1">
      <c r="A44" s="273"/>
      <c r="B44" s="273"/>
      <c r="C44" s="273"/>
      <c r="D44" s="273"/>
      <c r="E44" s="273"/>
      <c r="F44" s="273"/>
      <c r="G44" s="273"/>
      <c r="H44" s="273"/>
      <c r="I44" s="273"/>
      <c r="J44" s="273"/>
      <c r="K44" s="273"/>
      <c r="L44" s="273"/>
      <c r="M44" s="273"/>
      <c r="N44" s="273"/>
      <c r="O44" s="273"/>
      <c r="P44" s="273"/>
      <c r="Q44" s="210"/>
      <c r="R44" s="279"/>
      <c r="S44" s="280"/>
      <c r="T44" s="281"/>
      <c r="U44" s="265"/>
      <c r="V44" s="266"/>
      <c r="W44" s="275"/>
      <c r="X44" s="267"/>
      <c r="Y44" s="100"/>
      <c r="Z44" s="85"/>
      <c r="AA44" s="85"/>
    </row>
    <row r="45" spans="1:103" ht="15.75" customHeight="1">
      <c r="A45" s="260" t="s">
        <v>337</v>
      </c>
      <c r="B45" s="260"/>
      <c r="C45" s="260"/>
      <c r="D45" s="267"/>
      <c r="E45" s="267"/>
      <c r="F45" s="260" t="s">
        <v>20</v>
      </c>
      <c r="G45" s="260"/>
      <c r="H45" s="260"/>
      <c r="I45" s="260"/>
      <c r="J45" s="267"/>
      <c r="K45" s="267"/>
      <c r="L45" s="260" t="s">
        <v>21</v>
      </c>
      <c r="M45" s="260"/>
      <c r="N45" s="260"/>
      <c r="O45" s="260"/>
      <c r="P45" s="260"/>
      <c r="Q45" s="210"/>
      <c r="R45" s="177" t="s">
        <v>489</v>
      </c>
      <c r="S45" s="249"/>
      <c r="T45" s="249"/>
      <c r="U45" s="249"/>
      <c r="V45" s="249"/>
      <c r="W45" s="249"/>
      <c r="X45" s="250"/>
      <c r="Y45" s="101"/>
      <c r="Z45" s="86"/>
      <c r="AA45" s="86"/>
    </row>
    <row r="46" spans="1:103">
      <c r="A46" s="261"/>
      <c r="B46" s="261"/>
      <c r="C46" s="261"/>
      <c r="D46" s="267"/>
      <c r="E46" s="267"/>
      <c r="F46" s="261"/>
      <c r="G46" s="261"/>
      <c r="H46" s="261"/>
      <c r="I46" s="261"/>
      <c r="J46" s="267"/>
      <c r="K46" s="267"/>
      <c r="L46" s="261"/>
      <c r="M46" s="261"/>
      <c r="N46" s="261"/>
      <c r="O46" s="261"/>
      <c r="P46" s="261"/>
      <c r="Q46" s="210"/>
      <c r="R46" s="176"/>
      <c r="S46" s="174"/>
      <c r="T46" s="174"/>
      <c r="U46" s="174"/>
      <c r="V46" s="174"/>
      <c r="W46" s="174"/>
      <c r="X46" s="175"/>
      <c r="Y46" s="101"/>
      <c r="Z46" s="86"/>
      <c r="AA46" s="86"/>
    </row>
    <row r="47" spans="1:103">
      <c r="A47" s="262"/>
      <c r="B47" s="262"/>
      <c r="C47" s="262"/>
      <c r="D47" s="268"/>
      <c r="E47" s="268"/>
      <c r="F47" s="262"/>
      <c r="G47" s="262"/>
      <c r="H47" s="262"/>
      <c r="I47" s="262"/>
      <c r="J47" s="268"/>
      <c r="K47" s="268"/>
      <c r="L47" s="262"/>
      <c r="M47" s="262"/>
      <c r="N47" s="262"/>
      <c r="O47" s="262"/>
      <c r="P47" s="262"/>
      <c r="Q47" s="210"/>
      <c r="R47" s="176"/>
      <c r="S47" s="174"/>
      <c r="T47" s="174"/>
      <c r="U47" s="174"/>
      <c r="V47" s="174"/>
      <c r="W47" s="174"/>
      <c r="X47" s="175"/>
      <c r="Y47" s="101"/>
      <c r="Z47" s="86"/>
      <c r="AA47" s="86"/>
    </row>
    <row r="48" spans="1:103" ht="12" customHeight="1">
      <c r="A48" s="44" t="s">
        <v>15</v>
      </c>
      <c r="B48" s="254" t="s">
        <v>14</v>
      </c>
      <c r="C48" s="255"/>
      <c r="D48" s="255"/>
      <c r="E48" s="255"/>
      <c r="F48" s="255"/>
      <c r="G48" s="255"/>
      <c r="H48" s="255"/>
      <c r="I48" s="255"/>
      <c r="J48" s="255"/>
      <c r="K48" s="255"/>
      <c r="L48" s="255"/>
      <c r="M48" s="255"/>
      <c r="N48" s="255"/>
      <c r="O48" s="255"/>
      <c r="P48" s="256"/>
      <c r="Q48" s="210"/>
      <c r="R48" s="176"/>
      <c r="S48" s="174"/>
      <c r="T48" s="174"/>
      <c r="U48" s="174"/>
      <c r="V48" s="174"/>
      <c r="W48" s="174"/>
      <c r="X48" s="175"/>
      <c r="Y48" s="101"/>
      <c r="Z48" s="86"/>
      <c r="AA48" s="86"/>
    </row>
    <row r="49" spans="1:29" ht="12" customHeight="1" thickBot="1">
      <c r="A49" s="46">
        <f>$U$43</f>
        <v>0</v>
      </c>
      <c r="B49" s="257"/>
      <c r="C49" s="258"/>
      <c r="D49" s="258"/>
      <c r="E49" s="258"/>
      <c r="F49" s="258"/>
      <c r="G49" s="258"/>
      <c r="H49" s="258"/>
      <c r="I49" s="258"/>
      <c r="J49" s="258"/>
      <c r="K49" s="258"/>
      <c r="L49" s="258"/>
      <c r="M49" s="258"/>
      <c r="N49" s="258"/>
      <c r="O49" s="258"/>
      <c r="P49" s="259"/>
      <c r="Q49" s="210"/>
      <c r="R49" s="251"/>
      <c r="S49" s="252"/>
      <c r="T49" s="252"/>
      <c r="U49" s="252"/>
      <c r="V49" s="252"/>
      <c r="W49" s="252"/>
      <c r="X49" s="253"/>
      <c r="Y49" s="101"/>
      <c r="Z49" s="86"/>
      <c r="AA49" s="86"/>
    </row>
    <row r="50" spans="1:29">
      <c r="A50" s="272"/>
      <c r="B50" s="272"/>
      <c r="C50" s="272"/>
      <c r="D50" s="272"/>
      <c r="E50" s="272"/>
      <c r="F50" s="272"/>
      <c r="G50" s="272"/>
      <c r="H50" s="272"/>
      <c r="I50" s="272"/>
      <c r="J50" s="272"/>
      <c r="K50" s="272"/>
      <c r="L50" s="272"/>
      <c r="M50" s="272"/>
      <c r="N50" s="272"/>
      <c r="O50" s="272"/>
      <c r="P50" s="272"/>
      <c r="Q50" s="267"/>
      <c r="R50" s="293" t="s">
        <v>471</v>
      </c>
      <c r="S50" s="293"/>
      <c r="T50" s="293"/>
      <c r="U50" s="293"/>
      <c r="V50" s="293"/>
      <c r="W50" s="293"/>
      <c r="X50" s="293"/>
      <c r="Y50" s="293"/>
      <c r="Z50" s="293"/>
      <c r="AA50" s="293"/>
      <c r="AB50" s="293"/>
      <c r="AC50" s="293"/>
    </row>
    <row r="51" spans="1:29">
      <c r="A51" s="267"/>
      <c r="B51" s="267"/>
      <c r="C51" s="267"/>
      <c r="D51" s="267"/>
      <c r="E51" s="267"/>
      <c r="F51" s="267"/>
      <c r="G51" s="267"/>
      <c r="H51" s="267"/>
      <c r="I51" s="267"/>
      <c r="J51" s="267"/>
      <c r="K51" s="267"/>
      <c r="L51" s="267"/>
      <c r="M51" s="267"/>
      <c r="N51" s="267"/>
      <c r="O51" s="267"/>
      <c r="P51" s="267"/>
      <c r="Q51" s="267"/>
      <c r="R51" s="294"/>
      <c r="S51" s="294"/>
      <c r="T51" s="294"/>
      <c r="U51" s="294"/>
      <c r="V51" s="294"/>
      <c r="W51" s="294"/>
      <c r="X51" s="294"/>
      <c r="Y51" s="294"/>
      <c r="Z51" s="294"/>
      <c r="AA51" s="294"/>
      <c r="AB51" s="294"/>
      <c r="AC51" s="294"/>
    </row>
    <row r="52" spans="1:29">
      <c r="A52" s="267"/>
      <c r="B52" s="267"/>
      <c r="C52" s="267"/>
      <c r="D52" s="267"/>
      <c r="E52" s="267"/>
      <c r="F52" s="267"/>
      <c r="G52" s="267"/>
      <c r="H52" s="267"/>
      <c r="I52" s="267"/>
      <c r="J52" s="267"/>
      <c r="K52" s="267"/>
      <c r="L52" s="267"/>
      <c r="M52" s="267"/>
      <c r="N52" s="267"/>
      <c r="O52" s="267"/>
      <c r="P52" s="267"/>
      <c r="Q52" s="267"/>
      <c r="R52" s="295"/>
      <c r="S52" s="295"/>
      <c r="T52" s="295"/>
      <c r="U52" s="295"/>
      <c r="V52" s="295"/>
      <c r="W52" s="295"/>
      <c r="X52" s="295"/>
      <c r="Y52" s="295"/>
      <c r="Z52" s="295"/>
      <c r="AA52" s="295"/>
      <c r="AB52" s="295"/>
      <c r="AC52" s="295"/>
    </row>
    <row r="53" spans="1:29">
      <c r="A53" s="267"/>
      <c r="B53" s="267"/>
      <c r="C53" s="267"/>
      <c r="D53" s="267"/>
      <c r="E53" s="267"/>
      <c r="F53" s="267"/>
      <c r="G53" s="267"/>
      <c r="H53" s="267"/>
      <c r="I53" s="267"/>
      <c r="J53" s="267"/>
      <c r="K53" s="267"/>
      <c r="L53" s="267"/>
      <c r="M53" s="267"/>
      <c r="N53" s="267"/>
      <c r="O53" s="267"/>
      <c r="P53" s="267"/>
      <c r="Q53" s="267"/>
      <c r="R53" s="296" t="s">
        <v>472</v>
      </c>
      <c r="S53" s="297"/>
      <c r="T53" s="297"/>
      <c r="U53" s="297"/>
      <c r="V53" s="297"/>
      <c r="W53" s="297"/>
      <c r="X53" s="297"/>
      <c r="Y53" s="297"/>
      <c r="Z53" s="297"/>
      <c r="AA53" s="297"/>
      <c r="AB53" s="297"/>
      <c r="AC53" s="298"/>
    </row>
    <row r="54" spans="1:29" ht="16.5" thickBot="1">
      <c r="A54" s="267"/>
      <c r="B54" s="267"/>
      <c r="C54" s="267"/>
      <c r="D54" s="267"/>
      <c r="E54" s="267"/>
      <c r="F54" s="267"/>
      <c r="G54" s="267"/>
      <c r="H54" s="267"/>
      <c r="I54" s="267"/>
      <c r="J54" s="267"/>
      <c r="K54" s="267"/>
      <c r="L54" s="267"/>
      <c r="M54" s="267"/>
      <c r="N54" s="267"/>
      <c r="O54" s="267"/>
      <c r="P54" s="267"/>
      <c r="Q54" s="267"/>
      <c r="R54" s="299"/>
      <c r="S54" s="300"/>
      <c r="T54" s="300"/>
      <c r="U54" s="300"/>
      <c r="V54" s="300"/>
      <c r="W54" s="300"/>
      <c r="X54" s="300"/>
      <c r="Y54" s="300"/>
      <c r="Z54" s="300"/>
      <c r="AA54" s="300"/>
      <c r="AB54" s="300"/>
      <c r="AC54" s="301"/>
    </row>
    <row r="55" spans="1:29" ht="21" thickBot="1">
      <c r="A55" s="267"/>
      <c r="B55" s="267"/>
      <c r="C55" s="267"/>
      <c r="D55" s="267"/>
      <c r="E55" s="267"/>
      <c r="F55" s="267"/>
      <c r="G55" s="267"/>
      <c r="H55" s="267"/>
      <c r="I55" s="267"/>
      <c r="J55" s="267"/>
      <c r="K55" s="267"/>
      <c r="L55" s="267"/>
      <c r="M55" s="267"/>
      <c r="N55" s="267"/>
      <c r="O55" s="267"/>
      <c r="P55" s="267"/>
      <c r="Q55" s="267"/>
      <c r="R55" s="67" t="s">
        <v>7</v>
      </c>
      <c r="S55" s="302" t="s">
        <v>8</v>
      </c>
      <c r="T55" s="302"/>
      <c r="U55" s="302"/>
      <c r="V55" s="303" t="s">
        <v>473</v>
      </c>
      <c r="W55" s="303"/>
      <c r="X55" s="303"/>
      <c r="Y55" s="303"/>
      <c r="Z55" s="303"/>
      <c r="AA55" s="303"/>
      <c r="AB55" s="303"/>
      <c r="AC55" s="303"/>
    </row>
    <row r="56" spans="1:29" ht="16.5" thickBot="1">
      <c r="A56" s="267"/>
      <c r="B56" s="267"/>
      <c r="C56" s="267"/>
      <c r="D56" s="267"/>
      <c r="E56" s="267"/>
      <c r="F56" s="267"/>
      <c r="G56" s="267"/>
      <c r="H56" s="267"/>
      <c r="I56" s="267"/>
      <c r="J56" s="267"/>
      <c r="K56" s="267"/>
      <c r="L56" s="267"/>
      <c r="M56" s="267"/>
      <c r="N56" s="267"/>
      <c r="O56" s="267"/>
      <c r="P56" s="267"/>
      <c r="Q56" s="267"/>
      <c r="R56" s="68">
        <v>1</v>
      </c>
      <c r="S56" s="290" t="s">
        <v>474</v>
      </c>
      <c r="T56" s="290"/>
      <c r="U56" s="290"/>
      <c r="V56" s="291">
        <v>1</v>
      </c>
      <c r="W56" s="292"/>
      <c r="X56" s="290" t="s">
        <v>475</v>
      </c>
      <c r="Y56" s="290"/>
      <c r="Z56" s="290"/>
      <c r="AA56" s="290"/>
      <c r="AB56" s="290"/>
      <c r="AC56" s="290"/>
    </row>
    <row r="57" spans="1:29" ht="16.5" thickBot="1">
      <c r="A57" s="267"/>
      <c r="B57" s="267"/>
      <c r="C57" s="267"/>
      <c r="D57" s="267"/>
      <c r="E57" s="267"/>
      <c r="F57" s="267"/>
      <c r="G57" s="267"/>
      <c r="H57" s="267"/>
      <c r="I57" s="267"/>
      <c r="J57" s="267"/>
      <c r="K57" s="267"/>
      <c r="L57" s="267"/>
      <c r="M57" s="267"/>
      <c r="N57" s="267"/>
      <c r="O57" s="267"/>
      <c r="P57" s="267"/>
      <c r="Q57" s="267"/>
      <c r="R57" s="68">
        <v>2</v>
      </c>
      <c r="S57" s="290" t="s">
        <v>476</v>
      </c>
      <c r="T57" s="290"/>
      <c r="U57" s="290"/>
      <c r="V57" s="291">
        <v>2</v>
      </c>
      <c r="W57" s="292"/>
      <c r="X57" s="290" t="s">
        <v>477</v>
      </c>
      <c r="Y57" s="290"/>
      <c r="Z57" s="290"/>
      <c r="AA57" s="290"/>
      <c r="AB57" s="290"/>
      <c r="AC57" s="290"/>
    </row>
    <row r="58" spans="1:29" ht="16.5" thickBot="1">
      <c r="A58" s="267"/>
      <c r="B58" s="267"/>
      <c r="C58" s="267"/>
      <c r="D58" s="267"/>
      <c r="E58" s="267"/>
      <c r="F58" s="267"/>
      <c r="G58" s="267"/>
      <c r="H58" s="267"/>
      <c r="I58" s="267"/>
      <c r="J58" s="267"/>
      <c r="K58" s="267"/>
      <c r="L58" s="267"/>
      <c r="M58" s="267"/>
      <c r="N58" s="267"/>
      <c r="O58" s="267"/>
      <c r="P58" s="267"/>
      <c r="Q58" s="267"/>
      <c r="R58" s="68">
        <v>3</v>
      </c>
      <c r="S58" s="290" t="s">
        <v>478</v>
      </c>
      <c r="T58" s="290"/>
      <c r="U58" s="290"/>
      <c r="V58" s="291">
        <v>3</v>
      </c>
      <c r="W58" s="292"/>
      <c r="X58" s="290" t="s">
        <v>479</v>
      </c>
      <c r="Y58" s="290"/>
      <c r="Z58" s="290"/>
      <c r="AA58" s="290"/>
      <c r="AB58" s="290"/>
      <c r="AC58" s="290"/>
    </row>
    <row r="59" spans="1:29" ht="16.5" thickBot="1">
      <c r="A59" s="267"/>
      <c r="B59" s="267"/>
      <c r="C59" s="267"/>
      <c r="D59" s="267"/>
      <c r="E59" s="267"/>
      <c r="F59" s="267"/>
      <c r="G59" s="267"/>
      <c r="H59" s="267"/>
      <c r="I59" s="267"/>
      <c r="J59" s="267"/>
      <c r="K59" s="267"/>
      <c r="L59" s="267"/>
      <c r="M59" s="267"/>
      <c r="N59" s="267"/>
      <c r="O59" s="267"/>
      <c r="P59" s="267"/>
      <c r="Q59" s="267"/>
      <c r="R59" s="68">
        <v>4</v>
      </c>
      <c r="S59" s="290" t="s">
        <v>480</v>
      </c>
      <c r="T59" s="290"/>
      <c r="U59" s="290"/>
      <c r="V59" s="291">
        <v>4</v>
      </c>
      <c r="W59" s="292"/>
      <c r="X59" s="290" t="s">
        <v>481</v>
      </c>
      <c r="Y59" s="290"/>
      <c r="Z59" s="290"/>
      <c r="AA59" s="290"/>
      <c r="AB59" s="290"/>
      <c r="AC59" s="290"/>
    </row>
    <row r="60" spans="1:29" ht="16.5" thickBot="1">
      <c r="A60" s="267"/>
      <c r="B60" s="267"/>
      <c r="C60" s="267"/>
      <c r="D60" s="267"/>
      <c r="E60" s="267"/>
      <c r="F60" s="267"/>
      <c r="G60" s="267"/>
      <c r="H60" s="267"/>
      <c r="I60" s="267"/>
      <c r="J60" s="267"/>
      <c r="K60" s="267"/>
      <c r="L60" s="267"/>
      <c r="M60" s="267"/>
      <c r="N60" s="267"/>
      <c r="O60" s="267"/>
      <c r="P60" s="267"/>
      <c r="Q60" s="267"/>
      <c r="R60" s="68">
        <v>5</v>
      </c>
      <c r="S60" s="290" t="s">
        <v>482</v>
      </c>
      <c r="T60" s="290"/>
      <c r="U60" s="290"/>
      <c r="V60" s="291">
        <v>5</v>
      </c>
      <c r="W60" s="292"/>
      <c r="X60" s="290" t="s">
        <v>483</v>
      </c>
      <c r="Y60" s="290"/>
      <c r="Z60" s="290"/>
      <c r="AA60" s="290"/>
      <c r="AB60" s="290"/>
      <c r="AC60" s="290"/>
    </row>
    <row r="61" spans="1:29" ht="16.5" thickBot="1">
      <c r="A61" s="267"/>
      <c r="B61" s="267"/>
      <c r="C61" s="267"/>
      <c r="D61" s="267"/>
      <c r="E61" s="267"/>
      <c r="F61" s="267"/>
      <c r="G61" s="267"/>
      <c r="H61" s="267"/>
      <c r="I61" s="267"/>
      <c r="J61" s="267"/>
      <c r="K61" s="267"/>
      <c r="L61" s="267"/>
      <c r="M61" s="267"/>
      <c r="N61" s="267"/>
      <c r="O61" s="267"/>
      <c r="P61" s="267"/>
      <c r="Q61" s="267"/>
      <c r="R61" s="68">
        <v>6</v>
      </c>
      <c r="S61" s="290" t="s">
        <v>484</v>
      </c>
      <c r="T61" s="290"/>
      <c r="U61" s="290"/>
      <c r="V61" s="291">
        <v>6</v>
      </c>
      <c r="W61" s="292"/>
      <c r="X61" s="290" t="s">
        <v>485</v>
      </c>
      <c r="Y61" s="290"/>
      <c r="Z61" s="290"/>
      <c r="AA61" s="290"/>
      <c r="AB61" s="290"/>
      <c r="AC61" s="290"/>
    </row>
    <row r="62" spans="1:29" ht="16.5" thickBot="1">
      <c r="A62" s="267"/>
      <c r="B62" s="267"/>
      <c r="C62" s="267"/>
      <c r="D62" s="267"/>
      <c r="E62" s="267"/>
      <c r="F62" s="267"/>
      <c r="G62" s="267"/>
      <c r="H62" s="267"/>
      <c r="I62" s="267"/>
      <c r="J62" s="267"/>
      <c r="K62" s="267"/>
      <c r="L62" s="267"/>
      <c r="M62" s="267"/>
      <c r="N62" s="267"/>
      <c r="O62" s="267"/>
      <c r="P62" s="267"/>
      <c r="Q62" s="267"/>
      <c r="R62" s="68">
        <v>7</v>
      </c>
      <c r="S62" s="290" t="s">
        <v>486</v>
      </c>
      <c r="T62" s="290"/>
      <c r="U62" s="290"/>
      <c r="V62" s="291">
        <v>7</v>
      </c>
      <c r="W62" s="292"/>
      <c r="X62" s="290" t="s">
        <v>487</v>
      </c>
      <c r="Y62" s="290"/>
      <c r="Z62" s="290"/>
      <c r="AA62" s="290"/>
      <c r="AB62" s="290"/>
      <c r="AC62" s="290"/>
    </row>
  </sheetData>
  <sheetProtection password="B198" sheet="1" objects="1" scenarios="1" selectLockedCells="1" autoFilter="0"/>
  <autoFilter ref="A20:C20">
    <filterColumn colId="1" showButton="0"/>
  </autoFilter>
  <mergeCells count="288">
    <mergeCell ref="A50:P62"/>
    <mergeCell ref="Q50:Q62"/>
    <mergeCell ref="S57:U57"/>
    <mergeCell ref="V57:W57"/>
    <mergeCell ref="L45:P47"/>
    <mergeCell ref="B48:P49"/>
    <mergeCell ref="X61:AC61"/>
    <mergeCell ref="S62:U62"/>
    <mergeCell ref="V62:W62"/>
    <mergeCell ref="X62:AC62"/>
    <mergeCell ref="S59:U59"/>
    <mergeCell ref="V59:W59"/>
    <mergeCell ref="X59:AC59"/>
    <mergeCell ref="S60:U60"/>
    <mergeCell ref="V60:W60"/>
    <mergeCell ref="X60:AC60"/>
    <mergeCell ref="S61:U61"/>
    <mergeCell ref="V61:W61"/>
    <mergeCell ref="X57:AC57"/>
    <mergeCell ref="S58:U58"/>
    <mergeCell ref="V58:W58"/>
    <mergeCell ref="X58:AC58"/>
    <mergeCell ref="R50:AC52"/>
    <mergeCell ref="R53:AC54"/>
    <mergeCell ref="S55:U55"/>
    <mergeCell ref="V55:AC55"/>
    <mergeCell ref="S56:U56"/>
    <mergeCell ref="V56:W56"/>
    <mergeCell ref="X56:AC56"/>
    <mergeCell ref="N20:O20"/>
    <mergeCell ref="S20:U20"/>
    <mergeCell ref="V20:X20"/>
    <mergeCell ref="N23:O23"/>
    <mergeCell ref="N24:O24"/>
    <mergeCell ref="N27:O27"/>
    <mergeCell ref="N35:O35"/>
    <mergeCell ref="A43:P44"/>
    <mergeCell ref="V26:X26"/>
    <mergeCell ref="V27:X27"/>
    <mergeCell ref="V28:X28"/>
    <mergeCell ref="V29:X29"/>
    <mergeCell ref="V30:X30"/>
    <mergeCell ref="V31:X31"/>
    <mergeCell ref="S29:U29"/>
    <mergeCell ref="V38:X38"/>
    <mergeCell ref="V39:X39"/>
    <mergeCell ref="R45:X49"/>
    <mergeCell ref="Q1:Q49"/>
    <mergeCell ref="L4:P4"/>
    <mergeCell ref="M8:P8"/>
    <mergeCell ref="C7:P7"/>
    <mergeCell ref="E6:P6"/>
    <mergeCell ref="E8:F8"/>
    <mergeCell ref="G8:H8"/>
    <mergeCell ref="F18:G18"/>
    <mergeCell ref="H18:I18"/>
    <mergeCell ref="J18:K18"/>
    <mergeCell ref="A6:D6"/>
    <mergeCell ref="A7:B7"/>
    <mergeCell ref="I8:L8"/>
    <mergeCell ref="H12:M13"/>
    <mergeCell ref="K10:P10"/>
    <mergeCell ref="O9:P9"/>
    <mergeCell ref="L9:N9"/>
    <mergeCell ref="B9:K9"/>
    <mergeCell ref="A10:B10"/>
    <mergeCell ref="L11:P11"/>
    <mergeCell ref="A12:A19"/>
    <mergeCell ref="S21:U21"/>
    <mergeCell ref="S22:U22"/>
    <mergeCell ref="B20:C20"/>
    <mergeCell ref="D20:E20"/>
    <mergeCell ref="F20:G20"/>
    <mergeCell ref="H20:I20"/>
    <mergeCell ref="J20:K20"/>
    <mergeCell ref="L20:M20"/>
    <mergeCell ref="L18:M18"/>
    <mergeCell ref="N18:O18"/>
    <mergeCell ref="B12:C19"/>
    <mergeCell ref="B21:C21"/>
    <mergeCell ref="D21:E21"/>
    <mergeCell ref="F21:G21"/>
    <mergeCell ref="H21:I21"/>
    <mergeCell ref="J21:K21"/>
    <mergeCell ref="R17:R19"/>
    <mergeCell ref="S17:U19"/>
    <mergeCell ref="D14:E16"/>
    <mergeCell ref="R1:X16"/>
    <mergeCell ref="V17:X19"/>
    <mergeCell ref="D18:E18"/>
    <mergeCell ref="L21:M21"/>
    <mergeCell ref="N21:O21"/>
    <mergeCell ref="H23:I23"/>
    <mergeCell ref="J23:K23"/>
    <mergeCell ref="L23:M23"/>
    <mergeCell ref="L22:M22"/>
    <mergeCell ref="N22:O22"/>
    <mergeCell ref="P12:P17"/>
    <mergeCell ref="B26:C26"/>
    <mergeCell ref="D26:E26"/>
    <mergeCell ref="F26:G26"/>
    <mergeCell ref="H26:I26"/>
    <mergeCell ref="J26:K26"/>
    <mergeCell ref="B22:C22"/>
    <mergeCell ref="D22:E22"/>
    <mergeCell ref="F22:G22"/>
    <mergeCell ref="H22:I22"/>
    <mergeCell ref="J22:K22"/>
    <mergeCell ref="F19:G19"/>
    <mergeCell ref="H19:I19"/>
    <mergeCell ref="J19:K19"/>
    <mergeCell ref="L19:M19"/>
    <mergeCell ref="N19:O19"/>
    <mergeCell ref="D19:E19"/>
    <mergeCell ref="J14:K16"/>
    <mergeCell ref="F27:G27"/>
    <mergeCell ref="H27:I27"/>
    <mergeCell ref="J27:K27"/>
    <mergeCell ref="L27:M27"/>
    <mergeCell ref="N25:O25"/>
    <mergeCell ref="N28:O28"/>
    <mergeCell ref="B27:C27"/>
    <mergeCell ref="D27:E27"/>
    <mergeCell ref="B23:C23"/>
    <mergeCell ref="D23:E23"/>
    <mergeCell ref="L26:M26"/>
    <mergeCell ref="N26:O26"/>
    <mergeCell ref="B25:C25"/>
    <mergeCell ref="D25:E25"/>
    <mergeCell ref="F25:G25"/>
    <mergeCell ref="H25:I25"/>
    <mergeCell ref="J25:K25"/>
    <mergeCell ref="B24:C24"/>
    <mergeCell ref="D24:E24"/>
    <mergeCell ref="F24:G24"/>
    <mergeCell ref="H24:I24"/>
    <mergeCell ref="J24:K24"/>
    <mergeCell ref="L24:M24"/>
    <mergeCell ref="F23:G23"/>
    <mergeCell ref="L30:M30"/>
    <mergeCell ref="N30:O30"/>
    <mergeCell ref="B29:C29"/>
    <mergeCell ref="D29:E29"/>
    <mergeCell ref="F29:G29"/>
    <mergeCell ref="H29:I29"/>
    <mergeCell ref="J29:K29"/>
    <mergeCell ref="B28:C28"/>
    <mergeCell ref="D28:E28"/>
    <mergeCell ref="F28:G28"/>
    <mergeCell ref="H28:I28"/>
    <mergeCell ref="J28:K28"/>
    <mergeCell ref="L28:M28"/>
    <mergeCell ref="B30:C30"/>
    <mergeCell ref="D30:E30"/>
    <mergeCell ref="F30:G30"/>
    <mergeCell ref="H30:I30"/>
    <mergeCell ref="J30:K30"/>
    <mergeCell ref="L29:M29"/>
    <mergeCell ref="N29:O29"/>
    <mergeCell ref="B31:C31"/>
    <mergeCell ref="D31:E31"/>
    <mergeCell ref="L34:M34"/>
    <mergeCell ref="N34:O34"/>
    <mergeCell ref="B33:C33"/>
    <mergeCell ref="D33:E33"/>
    <mergeCell ref="F33:G33"/>
    <mergeCell ref="H33:I33"/>
    <mergeCell ref="J33:K33"/>
    <mergeCell ref="B32:C32"/>
    <mergeCell ref="D32:E32"/>
    <mergeCell ref="F32:G32"/>
    <mergeCell ref="H32:I32"/>
    <mergeCell ref="J32:K32"/>
    <mergeCell ref="L32:M32"/>
    <mergeCell ref="N31:O31"/>
    <mergeCell ref="F31:G31"/>
    <mergeCell ref="H31:I31"/>
    <mergeCell ref="J31:K31"/>
    <mergeCell ref="L31:M31"/>
    <mergeCell ref="L33:M33"/>
    <mergeCell ref="B34:C34"/>
    <mergeCell ref="D34:E34"/>
    <mergeCell ref="F34:G34"/>
    <mergeCell ref="D45:E47"/>
    <mergeCell ref="J45:K47"/>
    <mergeCell ref="C41:P42"/>
    <mergeCell ref="L39:M39"/>
    <mergeCell ref="N37:O37"/>
    <mergeCell ref="N36:O36"/>
    <mergeCell ref="B35:C35"/>
    <mergeCell ref="D35:E35"/>
    <mergeCell ref="L38:M38"/>
    <mergeCell ref="N38:O38"/>
    <mergeCell ref="B37:C37"/>
    <mergeCell ref="D37:E37"/>
    <mergeCell ref="F37:G37"/>
    <mergeCell ref="H37:I37"/>
    <mergeCell ref="J37:K37"/>
    <mergeCell ref="B36:C36"/>
    <mergeCell ref="A45:C47"/>
    <mergeCell ref="F45:I47"/>
    <mergeCell ref="D36:E36"/>
    <mergeCell ref="F36:G36"/>
    <mergeCell ref="H36:I36"/>
    <mergeCell ref="J36:K36"/>
    <mergeCell ref="L36:M36"/>
    <mergeCell ref="V21:X21"/>
    <mergeCell ref="V22:X22"/>
    <mergeCell ref="V23:X23"/>
    <mergeCell ref="V24:X24"/>
    <mergeCell ref="V25:X25"/>
    <mergeCell ref="N40:O40"/>
    <mergeCell ref="B39:C39"/>
    <mergeCell ref="B40:C40"/>
    <mergeCell ref="D40:E40"/>
    <mergeCell ref="F40:G40"/>
    <mergeCell ref="H40:I40"/>
    <mergeCell ref="J40:K40"/>
    <mergeCell ref="L40:M40"/>
    <mergeCell ref="B38:C38"/>
    <mergeCell ref="D38:E38"/>
    <mergeCell ref="F38:G38"/>
    <mergeCell ref="H38:I38"/>
    <mergeCell ref="J38:K38"/>
    <mergeCell ref="N39:O39"/>
    <mergeCell ref="D39:E39"/>
    <mergeCell ref="L37:M37"/>
    <mergeCell ref="F39:G39"/>
    <mergeCell ref="H39:I39"/>
    <mergeCell ref="J39:K39"/>
    <mergeCell ref="S27:U27"/>
    <mergeCell ref="S28:U28"/>
    <mergeCell ref="V40:X40"/>
    <mergeCell ref="V32:X32"/>
    <mergeCell ref="V33:X33"/>
    <mergeCell ref="V34:X34"/>
    <mergeCell ref="V35:X35"/>
    <mergeCell ref="V36:X36"/>
    <mergeCell ref="V37:X37"/>
    <mergeCell ref="H34:I34"/>
    <mergeCell ref="J34:K34"/>
    <mergeCell ref="F35:G35"/>
    <mergeCell ref="H35:I35"/>
    <mergeCell ref="J35:K35"/>
    <mergeCell ref="L35:M35"/>
    <mergeCell ref="N33:O33"/>
    <mergeCell ref="N32:O32"/>
    <mergeCell ref="R43:T44"/>
    <mergeCell ref="U43:V44"/>
    <mergeCell ref="V41:AC41"/>
    <mergeCell ref="W43:X44"/>
    <mergeCell ref="S41:U41"/>
    <mergeCell ref="R42:X42"/>
    <mergeCell ref="S39:U39"/>
    <mergeCell ref="S30:U30"/>
    <mergeCell ref="S40:U40"/>
    <mergeCell ref="S33:U33"/>
    <mergeCell ref="S34:U34"/>
    <mergeCell ref="S35:U35"/>
    <mergeCell ref="S36:U36"/>
    <mergeCell ref="S37:U37"/>
    <mergeCell ref="S38:U38"/>
    <mergeCell ref="S31:U31"/>
    <mergeCell ref="S32:U32"/>
    <mergeCell ref="S23:U23"/>
    <mergeCell ref="S24:U24"/>
    <mergeCell ref="S25:U25"/>
    <mergeCell ref="S26:U26"/>
    <mergeCell ref="B2:N3"/>
    <mergeCell ref="B1:N1"/>
    <mergeCell ref="L14:M16"/>
    <mergeCell ref="N12:O16"/>
    <mergeCell ref="C10:G10"/>
    <mergeCell ref="H10:J10"/>
    <mergeCell ref="D11:E11"/>
    <mergeCell ref="F11:G11"/>
    <mergeCell ref="H11:I11"/>
    <mergeCell ref="J11:K11"/>
    <mergeCell ref="A11:C11"/>
    <mergeCell ref="D12:G13"/>
    <mergeCell ref="F14:G16"/>
    <mergeCell ref="H14:I16"/>
    <mergeCell ref="A1:A4"/>
    <mergeCell ref="O1:P3"/>
    <mergeCell ref="B4:C4"/>
    <mergeCell ref="D4:K4"/>
    <mergeCell ref="A5:P5"/>
    <mergeCell ref="L25:M25"/>
  </mergeCells>
  <printOptions horizontalCentered="1"/>
  <pageMargins left="0.35" right="0.35" top="0.3" bottom="0.3" header="0.3" footer="0.3"/>
  <pageSetup paperSize="9" orientation="portrait" errors="blank" r:id="rId1"/>
  <headerFooter>
    <oddFooter>&amp;R&amp;A</oddFooter>
  </headerFooter>
  <legacyDrawing r:id="rId2"/>
  <oleObjects>
    <oleObject progId="PBrush" shapeId="5121" r:id="rId3"/>
    <oleObject progId="PBrush" shapeId="5122" r:id="rId4"/>
  </oleObjects>
</worksheet>
</file>

<file path=xl/worksheets/sheet3.xml><?xml version="1.0" encoding="utf-8"?>
<worksheet xmlns="http://schemas.openxmlformats.org/spreadsheetml/2006/main" xmlns:r="http://schemas.openxmlformats.org/officeDocument/2006/relationships">
  <sheetPr codeName="Sheet4"/>
  <dimension ref="A1:CY62"/>
  <sheetViews>
    <sheetView zoomScaleNormal="100" workbookViewId="0">
      <selection activeCell="A21" sqref="A21"/>
    </sheetView>
  </sheetViews>
  <sheetFormatPr defaultRowHeight="15.75"/>
  <cols>
    <col min="1" max="1" width="9.7109375" style="2" customWidth="1"/>
    <col min="2" max="2" width="8.7109375" style="19" customWidth="1"/>
    <col min="3" max="3" width="5.7109375" style="19" customWidth="1"/>
    <col min="4" max="4" width="8" style="2" customWidth="1"/>
    <col min="5" max="5" width="3.5703125" style="2" customWidth="1"/>
    <col min="6" max="6" width="7" style="2" customWidth="1"/>
    <col min="7" max="7" width="4.7109375" style="2" customWidth="1"/>
    <col min="8" max="8" width="7" style="2" customWidth="1"/>
    <col min="9" max="9" width="3.28515625" style="2" customWidth="1"/>
    <col min="10" max="10" width="7.28515625" style="2" customWidth="1"/>
    <col min="11" max="11" width="3" style="2" customWidth="1"/>
    <col min="12" max="12" width="6.5703125" style="2" customWidth="1"/>
    <col min="13" max="13" width="4.140625" style="2" customWidth="1"/>
    <col min="14" max="14" width="6.5703125" style="2" customWidth="1"/>
    <col min="15" max="15" width="4.140625" style="2" customWidth="1"/>
    <col min="16" max="16" width="6.85546875" style="2" customWidth="1"/>
    <col min="17" max="17" width="4.28515625" style="2" customWidth="1"/>
    <col min="18" max="18" width="20.7109375" style="2" customWidth="1"/>
    <col min="19" max="20" width="9.140625" style="2"/>
    <col min="21" max="21" width="5.140625" style="2" customWidth="1"/>
    <col min="22" max="23" width="9.140625" style="2"/>
    <col min="24" max="24" width="12.85546875" style="2" customWidth="1"/>
    <col min="25" max="27" width="12.85546875" style="2" hidden="1" customWidth="1"/>
    <col min="28" max="28" width="19" style="2" hidden="1" customWidth="1"/>
    <col min="29" max="29" width="13" style="2" hidden="1" customWidth="1"/>
    <col min="30" max="30" width="16.42578125" style="2" hidden="1" customWidth="1"/>
    <col min="31" max="31" width="15.42578125" style="2" hidden="1" customWidth="1"/>
    <col min="32" max="32" width="17.28515625" style="2" hidden="1" customWidth="1"/>
    <col min="33" max="33" width="19.28515625" style="2" hidden="1" customWidth="1"/>
    <col min="34" max="34" width="17" style="2" hidden="1" customWidth="1"/>
    <col min="35" max="35" width="15.42578125" style="2" hidden="1" customWidth="1"/>
    <col min="36" max="36" width="17.85546875" style="2" hidden="1" customWidth="1"/>
    <col min="37" max="37" width="17.140625" style="2" hidden="1" customWidth="1"/>
    <col min="38" max="38" width="13.28515625" style="2" hidden="1" customWidth="1"/>
    <col min="39" max="39" width="15" style="2" hidden="1" customWidth="1"/>
    <col min="40" max="40" width="13.85546875" style="2" hidden="1" customWidth="1"/>
    <col min="41" max="41" width="14.7109375" style="2" hidden="1" customWidth="1"/>
    <col min="42" max="42" width="18.140625" style="2" hidden="1" customWidth="1"/>
    <col min="43" max="43" width="16" style="2" hidden="1" customWidth="1"/>
    <col min="44" max="44" width="14.140625" style="2" hidden="1" customWidth="1"/>
    <col min="45" max="45" width="17" style="2" hidden="1" customWidth="1"/>
    <col min="46" max="46" width="14.7109375" style="2" hidden="1" customWidth="1"/>
    <col min="47" max="47" width="15" style="2" hidden="1" customWidth="1"/>
    <col min="48" max="48" width="14.7109375" style="2" hidden="1" customWidth="1"/>
    <col min="49" max="49" width="17.140625" style="2" hidden="1" customWidth="1"/>
    <col min="50" max="50" width="13.5703125" style="2" hidden="1" customWidth="1"/>
    <col min="51" max="51" width="14.28515625" style="2" hidden="1" customWidth="1"/>
    <col min="52" max="52" width="11.5703125" style="2" hidden="1" customWidth="1"/>
    <col min="53" max="53" width="11.42578125" style="2" hidden="1" customWidth="1"/>
    <col min="54" max="54" width="12.7109375" style="2" hidden="1" customWidth="1"/>
    <col min="55" max="55" width="18.42578125" style="2" hidden="1" customWidth="1"/>
    <col min="56" max="56" width="14.7109375" style="2" hidden="1" customWidth="1"/>
    <col min="57" max="57" width="19.28515625" style="2" hidden="1" customWidth="1"/>
    <col min="58" max="58" width="17" style="2" hidden="1" customWidth="1"/>
    <col min="59" max="59" width="16.7109375" style="2" hidden="1" customWidth="1"/>
    <col min="60" max="60" width="14.85546875" style="2" hidden="1" customWidth="1"/>
    <col min="61" max="61" width="13.140625" style="2" hidden="1" customWidth="1"/>
    <col min="62" max="62" width="13" style="2" hidden="1" customWidth="1"/>
    <col min="63" max="63" width="14.28515625" style="2" hidden="1" customWidth="1"/>
    <col min="64" max="64" width="11" style="2" hidden="1" customWidth="1"/>
    <col min="65" max="65" width="13.42578125" style="2" hidden="1" customWidth="1"/>
    <col min="66" max="66" width="11.85546875" style="2" hidden="1" customWidth="1"/>
    <col min="67" max="67" width="11.7109375" style="2" hidden="1" customWidth="1"/>
    <col min="68" max="68" width="15.28515625" style="2" hidden="1" customWidth="1"/>
    <col min="69" max="69" width="13.85546875" style="2" hidden="1" customWidth="1"/>
    <col min="70" max="70" width="12.7109375" style="2" hidden="1" customWidth="1"/>
    <col min="71" max="71" width="17.7109375" style="2" hidden="1" customWidth="1"/>
    <col min="72" max="72" width="13.42578125" style="2" hidden="1" customWidth="1"/>
    <col min="73" max="73" width="12.7109375" style="2" hidden="1" customWidth="1"/>
    <col min="74" max="74" width="13.85546875" style="2" hidden="1" customWidth="1"/>
    <col min="75" max="75" width="16.85546875" style="2" hidden="1" customWidth="1"/>
    <col min="76" max="76" width="14.7109375" style="2" hidden="1" customWidth="1"/>
    <col min="77" max="77" width="18" style="2" hidden="1" customWidth="1"/>
    <col min="78" max="78" width="20.7109375" style="2" hidden="1" customWidth="1"/>
    <col min="79" max="79" width="21.7109375" style="2" hidden="1" customWidth="1"/>
    <col min="80" max="80" width="23.85546875" style="2" hidden="1" customWidth="1"/>
    <col min="81" max="81" width="24.140625" style="2" hidden="1" customWidth="1"/>
    <col min="82" max="82" width="18.42578125" style="2" hidden="1" customWidth="1"/>
    <col min="83" max="83" width="17" style="2" hidden="1" customWidth="1"/>
    <col min="84" max="84" width="20" style="2" hidden="1" customWidth="1"/>
    <col min="85" max="85" width="18" style="2" hidden="1" customWidth="1"/>
    <col min="86" max="86" width="18.85546875" style="2" hidden="1" customWidth="1"/>
    <col min="87" max="87" width="20.42578125" style="2" hidden="1" customWidth="1"/>
    <col min="88" max="88" width="16.42578125" style="2" hidden="1" customWidth="1"/>
    <col min="89" max="90" width="17.5703125" style="2" hidden="1" customWidth="1"/>
    <col min="91" max="91" width="17.7109375" style="2" hidden="1" customWidth="1"/>
    <col min="92" max="92" width="19" style="2" hidden="1" customWidth="1"/>
    <col min="93" max="93" width="16.5703125" style="2" hidden="1" customWidth="1"/>
    <col min="94" max="94" width="17" style="2" hidden="1" customWidth="1"/>
    <col min="95" max="95" width="20.85546875" style="2" hidden="1" customWidth="1"/>
    <col min="96" max="96" width="18.7109375" style="2" hidden="1" customWidth="1"/>
    <col min="97" max="97" width="16.7109375" style="2" hidden="1" customWidth="1"/>
    <col min="98" max="98" width="16.85546875" style="2" hidden="1" customWidth="1"/>
    <col min="99" max="99" width="20.140625" style="2" hidden="1" customWidth="1"/>
    <col min="100" max="100" width="17.28515625" style="2" hidden="1" customWidth="1"/>
    <col min="101" max="101" width="16.85546875" style="2" hidden="1" customWidth="1"/>
    <col min="102" max="102" width="16.7109375" style="2" hidden="1" customWidth="1"/>
    <col min="103" max="103" width="20.42578125" style="2" hidden="1" customWidth="1"/>
    <col min="104" max="16384" width="9.140625" style="2"/>
  </cols>
  <sheetData>
    <row r="1" spans="1:27" s="20" customFormat="1" ht="12" customHeight="1">
      <c r="A1" s="216"/>
      <c r="B1" s="219" t="s">
        <v>900</v>
      </c>
      <c r="C1" s="219"/>
      <c r="D1" s="219"/>
      <c r="E1" s="219"/>
      <c r="F1" s="219"/>
      <c r="G1" s="219"/>
      <c r="H1" s="219"/>
      <c r="I1" s="219"/>
      <c r="J1" s="219"/>
      <c r="K1" s="219"/>
      <c r="L1" s="219"/>
      <c r="M1" s="219"/>
      <c r="N1" s="219"/>
      <c r="O1" s="210"/>
      <c r="P1" s="210"/>
      <c r="Q1" s="210"/>
      <c r="R1" s="322" t="s">
        <v>117</v>
      </c>
      <c r="S1" s="323"/>
      <c r="T1" s="323"/>
      <c r="U1" s="323"/>
      <c r="V1" s="323"/>
      <c r="W1" s="323"/>
      <c r="X1" s="323"/>
      <c r="Y1" s="106"/>
      <c r="Z1" s="91"/>
      <c r="AA1" s="91"/>
    </row>
    <row r="2" spans="1:27" s="20" customFormat="1" ht="12" customHeight="1">
      <c r="A2" s="216"/>
      <c r="B2" s="218" t="s">
        <v>0</v>
      </c>
      <c r="C2" s="218"/>
      <c r="D2" s="218"/>
      <c r="E2" s="218"/>
      <c r="F2" s="218"/>
      <c r="G2" s="218"/>
      <c r="H2" s="218"/>
      <c r="I2" s="218"/>
      <c r="J2" s="218"/>
      <c r="K2" s="218"/>
      <c r="L2" s="218"/>
      <c r="M2" s="218"/>
      <c r="N2" s="218"/>
      <c r="O2" s="210"/>
      <c r="P2" s="210"/>
      <c r="Q2" s="210"/>
      <c r="R2" s="324"/>
      <c r="S2" s="325"/>
      <c r="T2" s="325"/>
      <c r="U2" s="325"/>
      <c r="V2" s="325"/>
      <c r="W2" s="325"/>
      <c r="X2" s="325"/>
      <c r="Y2" s="106"/>
      <c r="Z2" s="91"/>
      <c r="AA2" s="91"/>
    </row>
    <row r="3" spans="1:27" s="20" customFormat="1" ht="12" customHeight="1">
      <c r="A3" s="216"/>
      <c r="B3" s="218"/>
      <c r="C3" s="218"/>
      <c r="D3" s="218"/>
      <c r="E3" s="218"/>
      <c r="F3" s="218"/>
      <c r="G3" s="218"/>
      <c r="H3" s="218"/>
      <c r="I3" s="218"/>
      <c r="J3" s="218"/>
      <c r="K3" s="218"/>
      <c r="L3" s="218"/>
      <c r="M3" s="218"/>
      <c r="N3" s="218"/>
      <c r="O3" s="210"/>
      <c r="P3" s="210"/>
      <c r="Q3" s="210"/>
      <c r="R3" s="324"/>
      <c r="S3" s="325"/>
      <c r="T3" s="325"/>
      <c r="U3" s="325"/>
      <c r="V3" s="325"/>
      <c r="W3" s="325"/>
      <c r="X3" s="325"/>
      <c r="Y3" s="106"/>
      <c r="Z3" s="91"/>
      <c r="AA3" s="91"/>
    </row>
    <row r="4" spans="1:27" s="20" customFormat="1" ht="18" customHeight="1">
      <c r="A4" s="216"/>
      <c r="B4" s="216"/>
      <c r="C4" s="216"/>
      <c r="D4" s="210" t="s">
        <v>16</v>
      </c>
      <c r="E4" s="210"/>
      <c r="F4" s="210"/>
      <c r="G4" s="210"/>
      <c r="H4" s="210"/>
      <c r="I4" s="210"/>
      <c r="J4" s="210"/>
      <c r="K4" s="210"/>
      <c r="L4" s="329"/>
      <c r="M4" s="329"/>
      <c r="N4" s="329"/>
      <c r="O4" s="329"/>
      <c r="P4" s="329"/>
      <c r="Q4" s="210"/>
      <c r="R4" s="324"/>
      <c r="S4" s="325"/>
      <c r="T4" s="325"/>
      <c r="U4" s="325"/>
      <c r="V4" s="325"/>
      <c r="W4" s="325"/>
      <c r="X4" s="325"/>
      <c r="Y4" s="106"/>
      <c r="Z4" s="91"/>
      <c r="AA4" s="91"/>
    </row>
    <row r="5" spans="1:27" s="20" customFormat="1" ht="11.25" customHeight="1">
      <c r="A5" s="216"/>
      <c r="B5" s="216"/>
      <c r="C5" s="216"/>
      <c r="D5" s="216"/>
      <c r="E5" s="216"/>
      <c r="F5" s="216"/>
      <c r="G5" s="216"/>
      <c r="H5" s="216"/>
      <c r="I5" s="216"/>
      <c r="J5" s="216"/>
      <c r="K5" s="216"/>
      <c r="L5" s="216"/>
      <c r="M5" s="216"/>
      <c r="N5" s="216"/>
      <c r="O5" s="216"/>
      <c r="P5" s="216"/>
      <c r="Q5" s="210"/>
      <c r="R5" s="324"/>
      <c r="S5" s="325"/>
      <c r="T5" s="325"/>
      <c r="U5" s="325"/>
      <c r="V5" s="325"/>
      <c r="W5" s="325"/>
      <c r="X5" s="325"/>
      <c r="Y5" s="106"/>
      <c r="Z5" s="91"/>
      <c r="AA5" s="91"/>
    </row>
    <row r="6" spans="1:27" s="22" customFormat="1" ht="21.95" customHeight="1">
      <c r="A6" s="215" t="s">
        <v>332</v>
      </c>
      <c r="B6" s="215"/>
      <c r="C6" s="215"/>
      <c r="D6" s="215"/>
      <c r="E6" s="217" t="str">
        <f>Sheet1!$E$6</f>
        <v xml:space="preserve">Architecture </v>
      </c>
      <c r="F6" s="217"/>
      <c r="G6" s="217"/>
      <c r="H6" s="217"/>
      <c r="I6" s="217"/>
      <c r="J6" s="217"/>
      <c r="K6" s="217"/>
      <c r="L6" s="217"/>
      <c r="M6" s="217"/>
      <c r="N6" s="217"/>
      <c r="O6" s="217"/>
      <c r="P6" s="217"/>
      <c r="Q6" s="210"/>
      <c r="R6" s="324"/>
      <c r="S6" s="325"/>
      <c r="T6" s="325"/>
      <c r="U6" s="326"/>
      <c r="V6" s="326"/>
      <c r="W6" s="326"/>
      <c r="X6" s="326"/>
      <c r="Y6" s="107"/>
      <c r="Z6" s="92"/>
      <c r="AA6" s="92"/>
    </row>
    <row r="7" spans="1:27" s="22" customFormat="1" ht="21.95" customHeight="1">
      <c r="A7" s="215" t="s">
        <v>333</v>
      </c>
      <c r="B7" s="215"/>
      <c r="C7" s="217" t="str">
        <f>Sheet1!$C$7</f>
        <v>B.ARCH</v>
      </c>
      <c r="D7" s="217"/>
      <c r="E7" s="217"/>
      <c r="F7" s="217"/>
      <c r="G7" s="217"/>
      <c r="H7" s="217"/>
      <c r="I7" s="217"/>
      <c r="J7" s="217"/>
      <c r="K7" s="217"/>
      <c r="L7" s="217"/>
      <c r="M7" s="217"/>
      <c r="N7" s="217"/>
      <c r="O7" s="217"/>
      <c r="P7" s="217"/>
      <c r="Q7" s="210"/>
      <c r="R7" s="324"/>
      <c r="S7" s="325"/>
      <c r="T7" s="325"/>
      <c r="U7" s="326"/>
      <c r="V7" s="326"/>
      <c r="W7" s="326"/>
      <c r="X7" s="326"/>
      <c r="Y7" s="107"/>
      <c r="Z7" s="92"/>
      <c r="AA7" s="92"/>
    </row>
    <row r="8" spans="1:27" s="22" customFormat="1" ht="21.95" customHeight="1">
      <c r="A8" s="40" t="s">
        <v>1</v>
      </c>
      <c r="B8" s="27" t="str">
        <f>Sheet1!$B$8</f>
        <v>Eighth</v>
      </c>
      <c r="C8" s="26" t="s">
        <v>2</v>
      </c>
      <c r="D8" s="28" t="str">
        <f>Sheet1!$D$8</f>
        <v>Fourth</v>
      </c>
      <c r="E8" s="331" t="s">
        <v>3</v>
      </c>
      <c r="F8" s="331"/>
      <c r="G8" s="332" t="str">
        <f>Sheet1!$G$8</f>
        <v>18AR</v>
      </c>
      <c r="H8" s="332"/>
      <c r="I8" s="333" t="str">
        <f>Sheet1!$I$8</f>
        <v>Regular Exam</v>
      </c>
      <c r="J8" s="333"/>
      <c r="K8" s="333"/>
      <c r="L8" s="333"/>
      <c r="M8" s="330" t="str">
        <f>Sheet1!$M$8</f>
        <v>Oct, 2023</v>
      </c>
      <c r="N8" s="330"/>
      <c r="O8" s="330"/>
      <c r="P8" s="330"/>
      <c r="Q8" s="210"/>
      <c r="R8" s="324"/>
      <c r="S8" s="325"/>
      <c r="T8" s="325"/>
      <c r="U8" s="326"/>
      <c r="V8" s="326"/>
      <c r="W8" s="326"/>
      <c r="X8" s="326"/>
      <c r="Y8" s="107"/>
      <c r="Z8" s="92"/>
      <c r="AA8" s="92"/>
    </row>
    <row r="9" spans="1:27" s="22" customFormat="1" ht="21.95" customHeight="1">
      <c r="A9" s="25" t="s">
        <v>4</v>
      </c>
      <c r="B9" s="217" t="str">
        <f>Sheet1!$B$9</f>
        <v>Architectural Design-VII</v>
      </c>
      <c r="C9" s="217"/>
      <c r="D9" s="217"/>
      <c r="E9" s="217"/>
      <c r="F9" s="217"/>
      <c r="G9" s="217"/>
      <c r="H9" s="217"/>
      <c r="I9" s="217"/>
      <c r="J9" s="217"/>
      <c r="K9" s="217"/>
      <c r="L9" s="336" t="s">
        <v>5</v>
      </c>
      <c r="M9" s="336"/>
      <c r="N9" s="336"/>
      <c r="O9" s="335" t="str">
        <f>Sheet1!$O$9</f>
        <v>16/10/2023</v>
      </c>
      <c r="P9" s="335"/>
      <c r="Q9" s="210"/>
      <c r="R9" s="324"/>
      <c r="S9" s="325"/>
      <c r="T9" s="325"/>
      <c r="U9" s="326"/>
      <c r="V9" s="326"/>
      <c r="W9" s="326"/>
      <c r="X9" s="326"/>
      <c r="Y9" s="107"/>
      <c r="Z9" s="92"/>
      <c r="AA9" s="92"/>
    </row>
    <row r="10" spans="1:27" s="22" customFormat="1" ht="21.95" customHeight="1">
      <c r="A10" s="215" t="s">
        <v>328</v>
      </c>
      <c r="B10" s="215"/>
      <c r="C10" s="305" t="str">
        <f>Sheet1!$C$10</f>
        <v>Dr. Siraj Ahmed</v>
      </c>
      <c r="D10" s="305"/>
      <c r="E10" s="305"/>
      <c r="F10" s="305"/>
      <c r="G10" s="305"/>
      <c r="H10" s="212" t="s">
        <v>329</v>
      </c>
      <c r="I10" s="212"/>
      <c r="J10" s="212"/>
      <c r="K10" s="334" t="str">
        <f>Sheet1!$K$10</f>
        <v>Dr. Furqan Ahmed</v>
      </c>
      <c r="L10" s="334"/>
      <c r="M10" s="334"/>
      <c r="N10" s="334"/>
      <c r="O10" s="334"/>
      <c r="P10" s="334"/>
      <c r="Q10" s="210"/>
      <c r="R10" s="324"/>
      <c r="S10" s="325"/>
      <c r="T10" s="325"/>
      <c r="U10" s="326"/>
      <c r="V10" s="326"/>
      <c r="W10" s="326"/>
      <c r="X10" s="326"/>
      <c r="Y10" s="107"/>
      <c r="Z10" s="92"/>
      <c r="AA10" s="92"/>
    </row>
    <row r="11" spans="1:27" s="20" customFormat="1" ht="9.9499999999999993" customHeight="1">
      <c r="A11" s="232"/>
      <c r="B11" s="232"/>
      <c r="C11" s="232"/>
      <c r="D11" s="306" t="s">
        <v>384</v>
      </c>
      <c r="E11" s="306"/>
      <c r="F11" s="306" t="s">
        <v>384</v>
      </c>
      <c r="G11" s="306"/>
      <c r="H11" s="230" t="s">
        <v>384</v>
      </c>
      <c r="I11" s="230"/>
      <c r="J11" s="230" t="s">
        <v>384</v>
      </c>
      <c r="K11" s="230"/>
      <c r="L11" s="337"/>
      <c r="M11" s="337"/>
      <c r="N11" s="337"/>
      <c r="O11" s="337"/>
      <c r="P11" s="337"/>
      <c r="Q11" s="210"/>
      <c r="R11" s="324"/>
      <c r="S11" s="325"/>
      <c r="T11" s="325"/>
      <c r="U11" s="326"/>
      <c r="V11" s="326"/>
      <c r="W11" s="326"/>
      <c r="X11" s="326"/>
      <c r="Y11" s="107"/>
      <c r="Z11" s="92"/>
      <c r="AA11" s="92"/>
    </row>
    <row r="12" spans="1:27" s="20" customFormat="1" ht="18" customHeight="1">
      <c r="A12" s="233" t="s">
        <v>7</v>
      </c>
      <c r="B12" s="236" t="s">
        <v>8</v>
      </c>
      <c r="C12" s="237"/>
      <c r="D12" s="220" t="s">
        <v>17</v>
      </c>
      <c r="E12" s="220"/>
      <c r="F12" s="220"/>
      <c r="G12" s="220"/>
      <c r="H12" s="220" t="s">
        <v>18</v>
      </c>
      <c r="I12" s="220"/>
      <c r="J12" s="220"/>
      <c r="K12" s="220"/>
      <c r="L12" s="220"/>
      <c r="M12" s="220"/>
      <c r="N12" s="220" t="s">
        <v>377</v>
      </c>
      <c r="O12" s="220"/>
      <c r="P12" s="222" t="s">
        <v>10</v>
      </c>
      <c r="Q12" s="210"/>
      <c r="R12" s="324"/>
      <c r="S12" s="325"/>
      <c r="T12" s="325"/>
      <c r="U12" s="326"/>
      <c r="V12" s="326"/>
      <c r="W12" s="326"/>
      <c r="X12" s="326"/>
      <c r="Y12" s="107"/>
      <c r="Z12" s="92"/>
      <c r="AA12" s="92"/>
    </row>
    <row r="13" spans="1:27" s="20" customFormat="1" ht="18" customHeight="1">
      <c r="A13" s="234"/>
      <c r="B13" s="238"/>
      <c r="C13" s="239"/>
      <c r="D13" s="220"/>
      <c r="E13" s="220"/>
      <c r="F13" s="220"/>
      <c r="G13" s="220"/>
      <c r="H13" s="220"/>
      <c r="I13" s="220"/>
      <c r="J13" s="220"/>
      <c r="K13" s="220"/>
      <c r="L13" s="220"/>
      <c r="M13" s="220"/>
      <c r="N13" s="220"/>
      <c r="O13" s="220"/>
      <c r="P13" s="222"/>
      <c r="Q13" s="210"/>
      <c r="R13" s="324"/>
      <c r="S13" s="325"/>
      <c r="T13" s="325"/>
      <c r="U13" s="327"/>
      <c r="V13" s="327"/>
      <c r="W13" s="327"/>
      <c r="X13" s="327"/>
      <c r="Y13" s="108"/>
      <c r="Z13" s="93"/>
      <c r="AA13" s="93"/>
    </row>
    <row r="14" spans="1:27" s="20" customFormat="1" ht="18" customHeight="1">
      <c r="A14" s="234"/>
      <c r="B14" s="238"/>
      <c r="C14" s="239"/>
      <c r="D14" s="170" t="s">
        <v>373</v>
      </c>
      <c r="E14" s="171"/>
      <c r="F14" s="170" t="s">
        <v>374</v>
      </c>
      <c r="G14" s="171"/>
      <c r="H14" s="165" t="s">
        <v>375</v>
      </c>
      <c r="I14" s="165"/>
      <c r="J14" s="165" t="s">
        <v>376</v>
      </c>
      <c r="K14" s="165"/>
      <c r="L14" s="165" t="s">
        <v>377</v>
      </c>
      <c r="M14" s="165"/>
      <c r="N14" s="220"/>
      <c r="O14" s="220"/>
      <c r="P14" s="222"/>
      <c r="Q14" s="210"/>
      <c r="R14" s="324"/>
      <c r="S14" s="325"/>
      <c r="T14" s="325"/>
      <c r="U14" s="327"/>
      <c r="V14" s="327"/>
      <c r="W14" s="327"/>
      <c r="X14" s="327"/>
      <c r="Y14" s="108"/>
      <c r="Z14" s="93"/>
      <c r="AA14" s="93"/>
    </row>
    <row r="15" spans="1:27" s="20" customFormat="1" ht="12" customHeight="1">
      <c r="A15" s="234"/>
      <c r="B15" s="238"/>
      <c r="C15" s="239"/>
      <c r="D15" s="172"/>
      <c r="E15" s="173"/>
      <c r="F15" s="172"/>
      <c r="G15" s="173"/>
      <c r="H15" s="165"/>
      <c r="I15" s="165"/>
      <c r="J15" s="165"/>
      <c r="K15" s="165"/>
      <c r="L15" s="165"/>
      <c r="M15" s="165"/>
      <c r="N15" s="220"/>
      <c r="O15" s="220"/>
      <c r="P15" s="222"/>
      <c r="Q15" s="210"/>
      <c r="R15" s="324"/>
      <c r="S15" s="325"/>
      <c r="T15" s="325"/>
      <c r="U15" s="327"/>
      <c r="V15" s="327"/>
      <c r="W15" s="327"/>
      <c r="X15" s="327"/>
      <c r="Y15" s="108"/>
      <c r="Z15" s="93"/>
      <c r="AA15" s="93"/>
    </row>
    <row r="16" spans="1:27" s="20" customFormat="1" ht="2.25" customHeight="1" thickBot="1">
      <c r="A16" s="234"/>
      <c r="B16" s="238"/>
      <c r="C16" s="239"/>
      <c r="D16" s="172"/>
      <c r="E16" s="173"/>
      <c r="F16" s="172"/>
      <c r="G16" s="173"/>
      <c r="H16" s="166"/>
      <c r="I16" s="166"/>
      <c r="J16" s="166"/>
      <c r="K16" s="166"/>
      <c r="L16" s="166"/>
      <c r="M16" s="166"/>
      <c r="N16" s="221"/>
      <c r="O16" s="221"/>
      <c r="P16" s="222"/>
      <c r="Q16" s="210"/>
      <c r="R16" s="328"/>
      <c r="S16" s="325"/>
      <c r="T16" s="325"/>
      <c r="U16" s="327"/>
      <c r="V16" s="327"/>
      <c r="W16" s="327"/>
      <c r="X16" s="327"/>
      <c r="Y16" s="108"/>
      <c r="Z16" s="93"/>
      <c r="AA16" s="93"/>
    </row>
    <row r="17" spans="1:103" s="20" customFormat="1" ht="18" customHeight="1">
      <c r="A17" s="234"/>
      <c r="B17" s="238"/>
      <c r="C17" s="239"/>
      <c r="D17" s="34" t="s">
        <v>9</v>
      </c>
      <c r="E17" s="35">
        <f>(10*O17)/100</f>
        <v>20</v>
      </c>
      <c r="F17" s="34" t="s">
        <v>9</v>
      </c>
      <c r="G17" s="35">
        <f>(30*O17)/100</f>
        <v>60</v>
      </c>
      <c r="H17" s="34" t="s">
        <v>9</v>
      </c>
      <c r="I17" s="35">
        <f>(30*O17)/100</f>
        <v>60</v>
      </c>
      <c r="J17" s="34" t="s">
        <v>9</v>
      </c>
      <c r="K17" s="35">
        <f>(30*O17)/100</f>
        <v>60</v>
      </c>
      <c r="L17" s="34" t="s">
        <v>9</v>
      </c>
      <c r="M17" s="35">
        <f>(I17+K17)</f>
        <v>120</v>
      </c>
      <c r="N17" s="34" t="s">
        <v>9</v>
      </c>
      <c r="O17" s="36">
        <f>Sheet1!$O$17</f>
        <v>200</v>
      </c>
      <c r="P17" s="312"/>
      <c r="Q17" s="210"/>
      <c r="R17" s="319" t="s">
        <v>334</v>
      </c>
      <c r="S17" s="222" t="s">
        <v>330</v>
      </c>
      <c r="T17" s="222"/>
      <c r="U17" s="222"/>
      <c r="V17" s="222" t="s">
        <v>331</v>
      </c>
      <c r="W17" s="222"/>
      <c r="X17" s="222"/>
      <c r="Y17" s="103"/>
      <c r="Z17" s="88"/>
      <c r="AA17" s="88"/>
    </row>
    <row r="18" spans="1:103" s="30" customFormat="1" ht="15" customHeight="1">
      <c r="A18" s="234"/>
      <c r="B18" s="238"/>
      <c r="C18" s="239"/>
      <c r="D18" s="163"/>
      <c r="E18" s="228"/>
      <c r="F18" s="163"/>
      <c r="G18" s="228"/>
      <c r="H18" s="163"/>
      <c r="I18" s="228"/>
      <c r="J18" s="163"/>
      <c r="K18" s="228"/>
      <c r="L18" s="226" t="s">
        <v>371</v>
      </c>
      <c r="M18" s="227"/>
      <c r="N18" s="226" t="s">
        <v>372</v>
      </c>
      <c r="O18" s="227"/>
      <c r="P18" s="37"/>
      <c r="Q18" s="210"/>
      <c r="R18" s="320"/>
      <c r="S18" s="222"/>
      <c r="T18" s="222"/>
      <c r="U18" s="222"/>
      <c r="V18" s="222"/>
      <c r="W18" s="222"/>
      <c r="X18" s="222"/>
      <c r="Y18" s="103"/>
      <c r="Z18" s="88"/>
      <c r="AA18" s="88"/>
    </row>
    <row r="19" spans="1:103" s="30" customFormat="1" ht="18.95" customHeight="1">
      <c r="A19" s="235"/>
      <c r="B19" s="240"/>
      <c r="C19" s="241"/>
      <c r="D19" s="226" t="s">
        <v>367</v>
      </c>
      <c r="E19" s="227"/>
      <c r="F19" s="226" t="s">
        <v>368</v>
      </c>
      <c r="G19" s="227"/>
      <c r="H19" s="226" t="s">
        <v>369</v>
      </c>
      <c r="I19" s="227"/>
      <c r="J19" s="226" t="s">
        <v>370</v>
      </c>
      <c r="K19" s="227"/>
      <c r="L19" s="313" t="s">
        <v>378</v>
      </c>
      <c r="M19" s="314"/>
      <c r="N19" s="216"/>
      <c r="O19" s="228"/>
      <c r="P19" s="29"/>
      <c r="Q19" s="210"/>
      <c r="R19" s="321"/>
      <c r="S19" s="222"/>
      <c r="T19" s="222"/>
      <c r="U19" s="222"/>
      <c r="V19" s="222"/>
      <c r="W19" s="222"/>
      <c r="X19" s="222"/>
      <c r="Y19" s="103"/>
      <c r="Z19" s="88"/>
      <c r="AA19" s="88"/>
    </row>
    <row r="20" spans="1:103" s="49" customFormat="1" ht="5.0999999999999996" customHeight="1">
      <c r="A20" s="48"/>
      <c r="B20" s="236"/>
      <c r="C20" s="237"/>
      <c r="D20" s="159" t="s">
        <v>384</v>
      </c>
      <c r="E20" s="160"/>
      <c r="F20" s="159" t="s">
        <v>384</v>
      </c>
      <c r="G20" s="160"/>
      <c r="H20" s="159" t="s">
        <v>384</v>
      </c>
      <c r="I20" s="160"/>
      <c r="J20" s="159" t="s">
        <v>384</v>
      </c>
      <c r="K20" s="160"/>
      <c r="L20" s="317"/>
      <c r="M20" s="318"/>
      <c r="N20" s="338"/>
      <c r="O20" s="339"/>
      <c r="P20" s="37"/>
      <c r="Q20" s="210"/>
      <c r="R20" s="54"/>
      <c r="S20" s="340"/>
      <c r="T20" s="341"/>
      <c r="U20" s="342"/>
      <c r="V20" s="284"/>
      <c r="W20" s="285"/>
      <c r="X20" s="223"/>
      <c r="Y20" s="103"/>
      <c r="Z20" s="88"/>
      <c r="AA20" s="88"/>
      <c r="AF20" s="49" t="b">
        <f>Sheet2!$AF$40</f>
        <v>0</v>
      </c>
      <c r="AG20" s="69" t="str">
        <f>IF(AND(AF21=TRUE, AF20=TRUE),IF(A21-Sheet2!A40=1,"OK","INCORRECT"),"")</f>
        <v/>
      </c>
      <c r="BO20" s="49" t="str">
        <f>Sheet2!BO40</f>
        <v/>
      </c>
      <c r="BP20" s="49" t="b">
        <f>Sheet2!BP40</f>
        <v>0</v>
      </c>
      <c r="BQ20" s="49" t="b">
        <f>Sheet2!BQ40</f>
        <v>0</v>
      </c>
      <c r="BR20" s="49" t="b">
        <f>Sheet2!BR40</f>
        <v>0</v>
      </c>
      <c r="BS20" s="49" t="str">
        <f>Sheet2!BS40</f>
        <v/>
      </c>
      <c r="BT20" s="49" t="str">
        <f>Sheet2!BT40</f>
        <v/>
      </c>
      <c r="BU20" s="49" t="str">
        <f>Sheet2!BU40</f>
        <v/>
      </c>
      <c r="BV20" s="49" t="str">
        <f>Sheet2!BV40</f>
        <v/>
      </c>
      <c r="BW20" s="49" t="str">
        <f>Sheet2!BW40</f>
        <v/>
      </c>
      <c r="BX20" s="49" t="str">
        <f>Sheet2!BX40</f>
        <v>INCORRECT</v>
      </c>
      <c r="BY20" s="49" t="b">
        <f>Sheet2!BY40</f>
        <v>0</v>
      </c>
      <c r="BZ20" s="49" t="str">
        <f>Sheet2!BZ40</f>
        <v/>
      </c>
      <c r="CA20" s="49" t="b">
        <f>Sheet2!CA40</f>
        <v>0</v>
      </c>
      <c r="CB20" s="49" t="b">
        <f>Sheet2!CB40</f>
        <v>0</v>
      </c>
      <c r="CC20" s="49" t="b">
        <f>Sheet2!CC40</f>
        <v>0</v>
      </c>
      <c r="CD20" s="49" t="b">
        <f>Sheet2!CD40</f>
        <v>0</v>
      </c>
      <c r="CE20" s="49" t="b">
        <f>Sheet2!CE40</f>
        <v>0</v>
      </c>
      <c r="CF20" s="49" t="b">
        <f>Sheet2!CF40</f>
        <v>0</v>
      </c>
      <c r="CG20" s="49" t="str">
        <f>Sheet2!CG40</f>
        <v/>
      </c>
      <c r="CH20" s="49" t="str">
        <f>Sheet2!CH40</f>
        <v/>
      </c>
      <c r="CI20" s="49" t="str">
        <f>Sheet2!CI40</f>
        <v/>
      </c>
      <c r="CJ20" s="49" t="str">
        <f>Sheet2!CJ40</f>
        <v/>
      </c>
      <c r="CK20" s="49" t="str">
        <f>Sheet2!CK40</f>
        <v/>
      </c>
      <c r="CL20" s="49" t="str">
        <f>Sheet2!CL40</f>
        <v/>
      </c>
      <c r="CM20" s="49" t="str">
        <f>Sheet2!CM40</f>
        <v/>
      </c>
      <c r="CN20" s="49" t="str">
        <f>Sheet2!CN40</f>
        <v/>
      </c>
      <c r="CO20" s="49" t="str">
        <f>Sheet2!CO40</f>
        <v>NO</v>
      </c>
      <c r="CP20" s="49" t="str">
        <f>Sheet2!CP40</f>
        <v>NO</v>
      </c>
      <c r="CQ20" s="49" t="str">
        <f>Sheet2!CQ40</f>
        <v>NO</v>
      </c>
      <c r="CR20" s="49" t="str">
        <f>Sheet2!CR40</f>
        <v>NO</v>
      </c>
      <c r="CS20" s="49" t="str">
        <f>Sheet2!CS40</f>
        <v>OK</v>
      </c>
      <c r="CT20" s="49" t="b">
        <f>Sheet2!CT40</f>
        <v>0</v>
      </c>
      <c r="CU20" s="49" t="b">
        <f>Sheet2!CU40</f>
        <v>0</v>
      </c>
      <c r="CV20" s="49" t="b">
        <f>Sheet2!CV40</f>
        <v>0</v>
      </c>
      <c r="CW20" s="49" t="b">
        <f>Sheet2!CW40</f>
        <v>0</v>
      </c>
      <c r="CX20" s="49" t="str">
        <f>Sheet2!CX40</f>
        <v>SEQUENCE INCORRECT</v>
      </c>
      <c r="CY20" s="49">
        <f>Sheet2!CY40</f>
        <v>18</v>
      </c>
    </row>
    <row r="21" spans="1:103" s="20" customFormat="1" ht="18.95" customHeight="1" thickBot="1">
      <c r="A21" s="51"/>
      <c r="B21" s="157"/>
      <c r="C21" s="158"/>
      <c r="D21" s="157"/>
      <c r="E21" s="158"/>
      <c r="F21" s="157"/>
      <c r="G21" s="158"/>
      <c r="H21" s="157"/>
      <c r="I21" s="158"/>
      <c r="J21" s="157"/>
      <c r="K21" s="158"/>
      <c r="L21" s="151" t="str">
        <f>IF(AND(B21&lt;&gt;"", H21&lt;&gt;"", J21&lt;&gt;"",OR(H21&lt;=I17,H21="ABS"),OR(J21&lt;=K17,J21="ABS")),IF(AND(J21="ABS"),"ABS",IF(SUM(H21:J21)=0,"ZERO",SUM(H21,J21))),"")</f>
        <v/>
      </c>
      <c r="M21" s="151"/>
      <c r="N21" s="286" t="str">
        <f>IF(AND(A21&lt;&gt;"",B21&lt;&gt;"",D21&lt;&gt;"", F21&lt;&gt;"", H21&lt;&gt;"", J21&lt;&gt;"",S21="", R21="OK", V21="",OR(D21&lt;=E17,D21="ABS"),OR(F21&lt;=G17,F21="ABS"),OR(H21&lt;=I17,H21="ABS"),OR(J21&lt;=K17,J21="ABS")),IF(AND(OR(D21=0,D21="ABS"),OR(F21=0,F21="ABS"),OR(L21=0,L21="ABS"),D21="ABS",F21="ABS",L21="ABS"),"ABS",IF(AND(SUM(D21:F21)=0,OR(L21="ZERO",L21="ABS")),"ZERO",IF(L21="ABS",SUM(D21,F21),SUM(D21,F21,H21,J21)))),"")</f>
        <v/>
      </c>
      <c r="O21" s="153"/>
      <c r="P21" s="97" t="str">
        <f>IF(N21="","",IF(O17=250,LOOKUP(N21,{"ABS","ZERO",0,125,137,150,165,187,212},{"FAIL","FAIL","FAIL","C","C+","B","B+","A","A+"}),IF(O17=200,LOOKUP(N21,{"ABS","ZERO",0,100,110,120,132,150,170},{"FAIL","FAIL","FAIL","C","C+","B","B+","A","A+"}),IF(O17=150,LOOKUP(N21,{"ABS","ZERO",0,75,82,90,99,112,127},{"FAIL","FAIL","FAIL","C","C+","B","B+","A","A+"}),IF(O17=100,LOOKUP(N21,{"ABS","ZERO",0,50,55,60,66,75,85},{"FAIL","FAIL","FAIL","C","C+","B","B+","A","A+"}),IF(O17=50,LOOKUP(N21,{"ABS","ZERO",0,25,27,30,33,37,42},{"FAIL","FAIL","FAIL","C","C+","B","B+","A","A+"})))))))</f>
        <v/>
      </c>
      <c r="Q21" s="210"/>
      <c r="R21" s="66" t="str">
        <f>IF(A21&lt;&gt;"",IF(CX21="SEQUENCE CORRECT",IF(OR(T(AB21)="OK",T(Z21)="oKK",T(Y21)="oKK",T(AA21)="oKK",T(AC21)="oOk",T(AD21)="Okk",AE21="ok"),"OK","FORMAT INCORRECT"),"SEQUENCE INCORRECT"),"")</f>
        <v/>
      </c>
      <c r="S21" s="315" t="str">
        <f>IF(AND(A21&lt;&gt;"",B21&lt;&gt;""),IF(OR(D21&lt;&gt;"ABS"),IF(OR(AND(D21&lt;ROUNDDOWN((0.7*E17),0),D21&lt;&gt;0),D21&gt;E17,D21=""),"Attendance Marks incorrect",""),""),"")</f>
        <v/>
      </c>
      <c r="T21" s="316"/>
      <c r="U21" s="316"/>
      <c r="V21" s="167" t="str">
        <f>IF(OR(AND(OR(F21&lt;=G17, F21=0, F21="ABS"),OR(H21&lt;=I17, H21=0, H21="ABS"),OR(J21&lt;=K17, J21=0,J21="ABS"))),IF(OR(AND(A21="",B21="",D21="",F21="",H21="",J21=""),AND(A21&lt;&gt;"",B21&lt;&gt;"",D21&lt;&gt;"",F21&lt;&gt;"",H21&lt;&gt;"",J21&lt;&gt;"", AG21="OK")),"","Given Marks or Format is incorrect"),"Given Marks or Format is incorrect")</f>
        <v/>
      </c>
      <c r="W21" s="168"/>
      <c r="X21" s="169"/>
      <c r="Y21" s="109" t="b">
        <f>IF(AND(EXACT(LEFT(B21,3),LEFT(G10,3)),MID(B21,4,1)="-",ISNUMBER(INT(MID(B21,5,1))),ISNUMBER(INT(MID(B21,6,1))),MID(B21,5,2)&lt;&gt;"00",MID(B21,5,2)&lt;&gt;MID(G10,2,2),EXACT(MID(B21,7,4),RIGHT(G10,4)),ISNUMBER(INT(MID(B21,11,1))),ISNUMBER(INT(MID(B21,12,1))),MID(B21,11,2)&lt;&gt;"00",OR(ISNUMBER(INT(MID(B21,11,3))),MID(B21,13,1)=""),OR(AND(ISNUMBER(INT(MID(B21,11,3))),MID(B21,11,1)&lt;&gt;"0",MID(B21,14,1)=""),AND((ISNUMBER(INT(MID(B21,11,2)))),MID(B21,13,1)=""))),"oKK")</f>
        <v>0</v>
      </c>
      <c r="Z21" s="1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1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12" t="b">
        <f>IF(AND( EXACT(LEFT(B21,LEN(G8)), G8),ISNUMBER(INT(MID(B21,(LEN(G8)+1),1))),ISNUMBER(INT(MID(B21,(LEN(G8)+2),1))), MID(B21,(LEN(G8)+1),2)&lt;&gt;"00",OR(ISNUMBER(INT(MID(B21,(LEN(G8)+3),1))),MID(B21,(LEN(G8)+3),1)=""),  OR(AND(ISNUMBER(INT(MID(B21,(LEN(G8)+1),3))),MID(B21,(LEN(G8)+1),1)&lt;&gt;"0", MID(B21,(LEN(G8)+4),1)=""),AND((ISNUMBER(INT(MID(B21,(LEN(G8)+1),2)))),MID(B21,(LEN(G8)+3),1)=""))),"OK")</f>
        <v>0</v>
      </c>
      <c r="AC21" s="1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14" t="b">
        <f>IF(LEFT(B21,1)="K",IF(AND(EXACT(LEFT(B21,3),LEFT(G8,3)),MID(B21,4,1)="-",ISNUMBER(INT(MID(B21,5,1))),ISNUMBER(INT(MID(B21,6,1))),MID(B21,5,2)&lt;&gt;"00", MID(B21,5,2)&lt;&gt;MID(G8,2,2),EXACT(MID(B21,7,2), RIGHT(G8,2)),ISNUMBER(INT(MID(B21,9,1))),ISNUMBER(INT(MID(B21,10,1))),MID(B21,9,2)&lt;&gt;"00",OR(ISNUMBER(INT(MID(B21,9,3))),MID(B21,11,1)=""),OR(AND(ISNUMBER(INT(MID(B21,9,3))),MID(B21,9,1)&lt;&gt;"0",MID(B21,12,1)=""),AND((ISNUMBER(INT(MID(B21,9,2)))),MID(B21,11,1)=""))),"oKK"))</f>
        <v>0</v>
      </c>
      <c r="AE21" s="15"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20" t="b">
        <f>IF(ISNUMBER(A21)&lt;&gt;"",AND(ISNUMBER(INT(MID(A21,1,3))),MID(A21,4,1)="",MID(A21,1,1)&lt;&gt;"0"))</f>
        <v>0</v>
      </c>
      <c r="AG21" s="69" t="str">
        <f>IF(AND(AG20="OK",AF21=TRUE),"OK","S# INCORRECT")</f>
        <v>S# INCORRECT</v>
      </c>
      <c r="BO21" s="55" t="str">
        <f>RIGHT(B21,3)</f>
        <v/>
      </c>
      <c r="BP21" s="55" t="b">
        <f>ISNUMBER(INT((MID(BO21,1,1))))</f>
        <v>0</v>
      </c>
      <c r="BQ21" s="55" t="b">
        <f>ISNUMBER(INT((MID(BO21,2,1))))</f>
        <v>0</v>
      </c>
      <c r="BR21" s="55" t="b">
        <f>ISNUMBER(INT((MID(BO21,3,1))))</f>
        <v>0</v>
      </c>
      <c r="BS21" s="55" t="str">
        <f>IF(BP21=TRUE, MID(BO21,1,1),"")</f>
        <v/>
      </c>
      <c r="BT21" s="55" t="str">
        <f>IF(BQ21=TRUE, MID(BO21,2,1),"")</f>
        <v/>
      </c>
      <c r="BU21" s="55" t="str">
        <f>IF(BR21=TRUE, MID(BO21,3,1),"")</f>
        <v/>
      </c>
      <c r="BV21" s="55" t="str">
        <f>T(BS21)&amp;T(BT21)&amp;T(BU21)</f>
        <v/>
      </c>
      <c r="BW21" s="60" t="str">
        <f>IF(BV21="","",INT(TRIM(BV21)))</f>
        <v/>
      </c>
      <c r="BX21" s="61" t="str">
        <f>"OK"</f>
        <v>OK</v>
      </c>
      <c r="BY21" s="55" t="b">
        <f>BW21&gt;BW20</f>
        <v>0</v>
      </c>
      <c r="BZ21" s="62" t="str">
        <f>LEFT(B21,6)</f>
        <v/>
      </c>
      <c r="CA21" s="55" t="b">
        <f>ISNUMBER(INT((MID(BZ21,1,1))))</f>
        <v>0</v>
      </c>
      <c r="CB21" s="55" t="b">
        <f>ISNUMBER(INT((MID(BZ21,2,1))))</f>
        <v>0</v>
      </c>
      <c r="CC21" s="55" t="b">
        <f>ISNUMBER(INT((MID(BZ21,3,1))))</f>
        <v>0</v>
      </c>
      <c r="CD21" s="55" t="b">
        <f>ISNUMBER(INT((MID(BZ21,4,1))))</f>
        <v>0</v>
      </c>
      <c r="CE21" s="55" t="b">
        <f>ISNUMBER(INT((MID(BZ21,5,1))))</f>
        <v>0</v>
      </c>
      <c r="CF21" s="55" t="b">
        <f>ISNUMBER(INT((MID(BZ21,6,1))))</f>
        <v>0</v>
      </c>
      <c r="CG21" s="55" t="str">
        <f>IF(CA21=TRUE, MID(BZ21,1,1),"")</f>
        <v/>
      </c>
      <c r="CH21" s="55" t="str">
        <f>IF(CB21=TRUE, MID(BZ21,2,1),"")</f>
        <v/>
      </c>
      <c r="CI21" s="55" t="str">
        <f>IF(CC21=TRUE, MID(BZ21,3,1),"")</f>
        <v/>
      </c>
      <c r="CJ21" s="55" t="str">
        <f>IF(CD21=TRUE, MID(BZ21,4,1),"")</f>
        <v/>
      </c>
      <c r="CK21" s="55" t="str">
        <f>IF(CE21=TRUE, MID(BZ21,5,1),"")</f>
        <v/>
      </c>
      <c r="CL21" s="55" t="str">
        <f>IF(CF21=TRUE, MID(BZ21,6,1),"")</f>
        <v/>
      </c>
      <c r="CM21" s="62" t="str">
        <f>TRIM(T(CG21)&amp;T(CH21)&amp;T(CI21))</f>
        <v/>
      </c>
      <c r="CN21" s="62" t="str">
        <f>TRIM(T(CJ21)&amp;T(CK21)&amp;T(CL21))</f>
        <v/>
      </c>
      <c r="CO21" s="63" t="str">
        <f>IF(OR(MID(BZ21,3,1)="-",MID(BZ21,4,1)="-"),T(CM21),"NO")</f>
        <v>NO</v>
      </c>
      <c r="CP21" s="63" t="str">
        <f>IF(OR(MID(BZ21,3,1)="-",MID(BZ21,4,1)="-"),T(CN21),"NO")</f>
        <v>NO</v>
      </c>
      <c r="CQ21" s="61" t="str">
        <f>IF(AND(CO21&lt;&gt;"NO", CP21&lt;&gt;"NO"),IF(CP21&lt;CO21,"OK","INCORRECT"),"NO")</f>
        <v>NO</v>
      </c>
      <c r="CR21" s="61" t="str">
        <f>IF(AND(CO21&lt;&gt;"NO", CP21&lt;&gt;"NO"),IF(CP21&lt;=CP20,"OK","INCORRECT"),"NO")</f>
        <v>NO</v>
      </c>
      <c r="CS21" s="63" t="str">
        <f>IF(OR(AND(OR(AND(CQ21="NO",CR21="NO"),AND(CQ21="OK", CR21="OK")),AND(CQ20="NO", CR20="NO")),AND(AND(CQ21="OK",CR21="OK",OR(AND(CQ20="NO", CR20="NO"),AND(CQ20="OK", CR20="OK"))))),"OK","INCORRECT")</f>
        <v>OK</v>
      </c>
      <c r="CT21" s="55" t="b">
        <f>IF(CS21="OK",IF(AND(CO20="NO",CO21="NO"),BW21&gt;BW20))</f>
        <v>0</v>
      </c>
      <c r="CU21" s="55" t="b">
        <f>IF(CS21="OK",AND(CQ21="OK",CR21="OK",CQ20="NO",CR20="NO"))</f>
        <v>0</v>
      </c>
      <c r="CV21" s="55" t="b">
        <f>IF(CS21="OK",IF(AND(EXACT(CN20,CN21)),BW21&gt;BW20))</f>
        <v>0</v>
      </c>
      <c r="CW21" s="55" t="b">
        <f>IF(CS21="OK",CP21&lt;CP20)</f>
        <v>0</v>
      </c>
      <c r="CX21" s="62" t="str">
        <f>IF(AND(CT21=FALSE,CU21=FALSE,CV21=FALSE,CW21=FALSE),"SEQUENCE INCORRECT","SEQUENCE CORRECT")</f>
        <v>SEQUENCE INCORRECT</v>
      </c>
      <c r="CY21" s="64">
        <f>COUNTIF(B20:B20,T(B21))</f>
        <v>1</v>
      </c>
    </row>
    <row r="22" spans="1:103" s="20" customFormat="1" ht="18.95" customHeight="1" thickBot="1">
      <c r="A22" s="65"/>
      <c r="B22" s="157"/>
      <c r="C22" s="158"/>
      <c r="D22" s="157"/>
      <c r="E22" s="158"/>
      <c r="F22" s="157"/>
      <c r="G22" s="158"/>
      <c r="H22" s="157"/>
      <c r="I22" s="158"/>
      <c r="J22" s="157"/>
      <c r="K22" s="158"/>
      <c r="L22" s="151" t="str">
        <f>IF(AND(B22&lt;&gt;"", H22&lt;&gt;"", J22&lt;&gt;"",OR(H22&lt;=I17,H22="ABS"),OR(J22&lt;=K17,J22="ABS")),IF(AND(J22="ABS"),"ABS",IF(SUM(H22:J22)=0,"ZERO",SUM(H22,J22))),"")</f>
        <v/>
      </c>
      <c r="M22" s="151"/>
      <c r="N22" s="152" t="str">
        <f>IF(AND(A22&lt;&gt;"",B22&lt;&gt;"",D22&lt;&gt;"", F22&lt;&gt;"", H22&lt;&gt;"", J22&lt;&gt;"",S22="",R22="OK", V22="",OR(D22&lt;=E17,D22="ABS"),OR(F22&lt;=G17,F22="ABS"),OR(H22&lt;=I17,H22="ABS"),OR(J22&lt;=K17,J22="ABS")),IF(AND(OR(D22=0,D22="ABS"),OR(F22=0,F22="ABS"),OR(L22=0,L22="ABS"),D22="ABS",F22="ABS",L22="ABS"),"ABS",IF(AND(SUM(D22:F22)=0,OR(L22="ZERO",L22="ABS")),"ZERO",IF(L22="ABS",SUM(D22,F22),SUM(D22,F22,H22,J22)))),"")</f>
        <v/>
      </c>
      <c r="O22" s="153"/>
      <c r="P22" s="97" t="str">
        <f>IF(N22="","",IF(O17=250,LOOKUP(N22,{"ABS","ZERO",0,125,137,150,165,187,212},{"FAIL","FAIL","FAIL","C","C+","B","B+","A","A+"}),IF(O17=200,LOOKUP(N22,{"ABS","ZERO",0,100,110,120,132,150,170},{"FAIL","FAIL","FAIL","C","C+","B","B+","A","A+"}),IF(O17=150,LOOKUP(N22,{"ABS","ZERO",0,75,82,90,99,112,127},{"FAIL","FAIL","FAIL","C","C+","B","B+","A","A+"}),IF(O17=100,LOOKUP(N22,{"ABS","ZERO",0,50,55,60,66,75,85},{"FAIL","FAIL","FAIL","C","C+","B","B+","A","A+"}),IF(O17=50,LOOKUP(N22,{"ABS","ZERO",0,25,27,30,33,37,42},{"FAIL","FAIL","FAIL","C","C+","B","B+","A","A+"})))))))</f>
        <v/>
      </c>
      <c r="Q22" s="210"/>
      <c r="R22" s="66" t="str">
        <f t="shared" ref="R22:R40" si="0">IF(A22&lt;&gt;"",IF(CX22="SEQUENCE CORRECT",IF(OR(T(AB22)="OK",T(Z22)="oKK",T(Y22)="oKK",T(AA22)="oKK",T(AC22)="oOk",T(AD22)="Okk",AE22="ok"),"OK","FORMAT INCORRECT"),"SEQUENCE INCORRECT"),"")</f>
        <v/>
      </c>
      <c r="S22" s="169" t="str">
        <f>IF(AND(A22&lt;&gt;"",B22&lt;&gt;""),IF(OR(D22&lt;&gt;"ABS"),IF(OR(AND(D22&lt;ROUNDDOWN((0.7*E17),0),D22&lt;&gt;0),D22&gt;E17,D22=""),"Attendance Marks incorrect",""),""),"")</f>
        <v/>
      </c>
      <c r="T22" s="304"/>
      <c r="U22" s="304"/>
      <c r="V22" s="148" t="str">
        <f>IF(OR(AND(OR(F22&lt;=G17, F22=0, F22="ABS"),OR(H22&lt;=I17, H22=0, H22="ABS"),OR(J22&lt;=K17, J22=0,J22="ABS"))),IF(OR(AND(A22="",B22="",D22="",F22="",H22="",J22=""),AND(A22&lt;&gt;"",B22&lt;&gt;"",D22&lt;&gt;"",F22&lt;&gt;"",H22&lt;&gt;"",J22&lt;&gt;"", AG22="OK")),"","Given Marks or Format is incorrect"),"Given Marks or Format is incorrect")</f>
        <v/>
      </c>
      <c r="W22" s="149"/>
      <c r="X22" s="150"/>
      <c r="Y22" s="109" t="b">
        <f>IF(AND(EXACT(LEFT(B22,3),LEFT(G10,3)),MID(B22,4,1)="-",ISNUMBER(INT(MID(B22,5,1))),ISNUMBER(INT(MID(B22,6,1))),MID(B22,5,2)&lt;&gt;"00",MID(B22,5,2)&lt;&gt;MID(G10,2,2),EXACT(MID(B22,7,4),RIGHT(G10,4)),ISNUMBER(INT(MID(B22,11,1))),ISNUMBER(INT(MID(B22,12,1))),MID(B22,11,2)&lt;&gt;"00",OR(ISNUMBER(INT(MID(B22,11,3))),MID(B22,13,1)=""),OR(AND(ISNUMBER(INT(MID(B22,11,3))),MID(B22,11,1)&lt;&gt;"0",MID(B22,14,1)=""),AND((ISNUMBER(INT(MID(B22,11,2)))),MID(B22,13,1)=""))),"oKK")</f>
        <v>0</v>
      </c>
      <c r="Z22" s="1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1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12" t="b">
        <f>IF(AND( EXACT(LEFT(B22,LEN(G8)), G8),ISNUMBER(INT(MID(B22,(LEN(G8)+1),1))),ISNUMBER(INT(MID(B22,(LEN(G8)+2),1))), MID(B22,(LEN(G8)+1),2)&lt;&gt;"00",OR(ISNUMBER(INT(MID(B22,(LEN(G8)+3),1))),MID(B22,(LEN(G8)+3),1)=""),  OR(AND(ISNUMBER(INT(MID(B22,(LEN(G8)+1),3))),MID(B22,(LEN(G8)+1),1)&lt;&gt;"0", MID(B22,(LEN(G8)+4),1)=""),AND((ISNUMBER(INT(MID(B22,(LEN(G8)+1),2)))),MID(B22,(LEN(G8)+3),1)=""))),"OK")</f>
        <v>0</v>
      </c>
      <c r="AC22" s="1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14" t="b">
        <f>IF(LEFT(B22,1)="K",IF(AND(EXACT(LEFT(B22,3),LEFT(G8,3)),MID(B22,4,1)="-",ISNUMBER(INT(MID(B22,5,1))),ISNUMBER(INT(MID(B22,6,1))),MID(B22,5,2)&lt;&gt;"00", MID(B22,5,2)&lt;&gt;MID(G8,2,2),EXACT(MID(B22,7,2), RIGHT(G8,2)),ISNUMBER(INT(MID(B22,9,1))),ISNUMBER(INT(MID(B22,10,1))),MID(B22,9,2)&lt;&gt;"00",OR(ISNUMBER(INT(MID(B22,9,3))),MID(B22,11,1)=""),OR(AND(ISNUMBER(INT(MID(B22,9,3))),MID(B22,9,1)&lt;&gt;"0",MID(B22,12,1)=""),AND((ISNUMBER(INT(MID(B22,9,2)))),MID(B22,11,1)=""))),"oKK"))</f>
        <v>0</v>
      </c>
      <c r="AE22" s="15"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20" t="b">
        <f>IF(AND(ISNUMBER(A21)&lt;&gt;"",ISNUMBER(A22)&lt;&gt;""),IF(AND(ISNUMBER(A22),ISNUMBER(A21)),IF(A22-A21=1,AND(ISNUMBER(INT(MID(A22,1,3))),MID(A22,4,1)="",MID(A22,1,1)&lt;&gt;"0"))))</f>
        <v>0</v>
      </c>
      <c r="AG22" s="20" t="str">
        <f t="shared" ref="AG22:AG40" si="1">IF(AF22=TRUE,"OK","S# INCORRECT")</f>
        <v>S# INCORRECT</v>
      </c>
      <c r="BO22" s="55" t="str">
        <f t="shared" ref="BO22:BO39" si="2">RIGHT(B22,3)</f>
        <v/>
      </c>
      <c r="BP22" s="55" t="b">
        <f t="shared" ref="BP22:BP39" si="3">ISNUMBER(INT((MID(BO22,1,1))))</f>
        <v>0</v>
      </c>
      <c r="BQ22" s="55" t="b">
        <f t="shared" ref="BQ22:BQ39" si="4">ISNUMBER(INT((MID(BO22,2,1))))</f>
        <v>0</v>
      </c>
      <c r="BR22" s="55" t="b">
        <f t="shared" ref="BR22:BR39" si="5">ISNUMBER(INT((MID(BO22,3,1))))</f>
        <v>0</v>
      </c>
      <c r="BS22" s="55" t="str">
        <f t="shared" ref="BS22:BS39" si="6">IF(BP22=TRUE, MID(BO22,1,1),"")</f>
        <v/>
      </c>
      <c r="BT22" s="55" t="str">
        <f t="shared" ref="BT22:BT39" si="7">IF(BQ22=TRUE, MID(BO22,2,1),"")</f>
        <v/>
      </c>
      <c r="BU22" s="55" t="str">
        <f t="shared" ref="BU22:BU39" si="8">IF(BR22=TRUE, MID(BO22,3,1),"")</f>
        <v/>
      </c>
      <c r="BV22" s="55" t="str">
        <f t="shared" ref="BV22:BV39" si="9">T(BS22)&amp;T(BT22)&amp;T(BU22)</f>
        <v/>
      </c>
      <c r="BW22" s="60" t="str">
        <f t="shared" ref="BW22:BW39" si="10">IF(BV22="","",INT(TRIM(BV22)))</f>
        <v/>
      </c>
      <c r="BX22" s="61" t="str">
        <f>IF(BW22&gt;BW21,"OK","INCORRECT")</f>
        <v>INCORRECT</v>
      </c>
      <c r="BY22" s="55" t="b">
        <f>BW22&gt;BW21</f>
        <v>0</v>
      </c>
      <c r="BZ22" s="62" t="str">
        <f t="shared" ref="BZ22:BZ39" si="11">LEFT(B22,6)</f>
        <v/>
      </c>
      <c r="CA22" s="55" t="b">
        <f t="shared" ref="CA22:CA39" si="12">ISNUMBER(INT((MID(BZ22,1,1))))</f>
        <v>0</v>
      </c>
      <c r="CB22" s="55" t="b">
        <f t="shared" ref="CB22:CB39" si="13">ISNUMBER(INT((MID(BZ22,2,1))))</f>
        <v>0</v>
      </c>
      <c r="CC22" s="55" t="b">
        <f t="shared" ref="CC22:CC39" si="14">ISNUMBER(INT((MID(BZ22,3,1))))</f>
        <v>0</v>
      </c>
      <c r="CD22" s="55" t="b">
        <f t="shared" ref="CD22:CD39" si="15">ISNUMBER(INT((MID(BZ22,4,1))))</f>
        <v>0</v>
      </c>
      <c r="CE22" s="55" t="b">
        <f t="shared" ref="CE22:CE39" si="16">ISNUMBER(INT((MID(BZ22,5,1))))</f>
        <v>0</v>
      </c>
      <c r="CF22" s="55" t="b">
        <f t="shared" ref="CF22:CF39" si="17">ISNUMBER(INT((MID(BZ22,6,1))))</f>
        <v>0</v>
      </c>
      <c r="CG22" s="55" t="str">
        <f t="shared" ref="CG22:CG39" si="18">IF(CA22=TRUE, MID(BZ22,1,1),"")</f>
        <v/>
      </c>
      <c r="CH22" s="55" t="str">
        <f t="shared" ref="CH22:CH39" si="19">IF(CB22=TRUE, MID(BZ22,2,1),"")</f>
        <v/>
      </c>
      <c r="CI22" s="55" t="str">
        <f t="shared" ref="CI22:CI39" si="20">IF(CC22=TRUE, MID(BZ22,3,1),"")</f>
        <v/>
      </c>
      <c r="CJ22" s="55" t="str">
        <f t="shared" ref="CJ22:CJ39" si="21">IF(CD22=TRUE, MID(BZ22,4,1),"")</f>
        <v/>
      </c>
      <c r="CK22" s="55" t="str">
        <f t="shared" ref="CK22:CK39" si="22">IF(CE22=TRUE, MID(BZ22,5,1),"")</f>
        <v/>
      </c>
      <c r="CL22" s="55" t="str">
        <f t="shared" ref="CL22:CL39" si="23">IF(CF22=TRUE, MID(BZ22,6,1),"")</f>
        <v/>
      </c>
      <c r="CM22" s="62" t="str">
        <f t="shared" ref="CM22:CM39" si="24">TRIM(T(CG22)&amp;T(CH22)&amp;T(CI22))</f>
        <v/>
      </c>
      <c r="CN22" s="62" t="str">
        <f t="shared" ref="CN22:CN39" si="25">TRIM(T(CJ22)&amp;T(CK22)&amp;T(CL22))</f>
        <v/>
      </c>
      <c r="CO22" s="63" t="str">
        <f t="shared" ref="CO22:CO39" si="26">IF(OR(MID(BZ22,3,1)="-",MID(BZ22,4,1)="-"),T(CM22),"NO")</f>
        <v>NO</v>
      </c>
      <c r="CP22" s="63" t="str">
        <f t="shared" ref="CP22:CP39" si="27">IF(OR(MID(BZ22,3,1)="-",MID(BZ22,4,1)="-"),T(CN22),"NO")</f>
        <v>NO</v>
      </c>
      <c r="CQ22" s="61" t="str">
        <f>IF(AND(CO22&lt;&gt;"NO", CP22&lt;&gt;"NO"),IF(CP22&lt;CO22,"OK","INCORRECT"),"NO")</f>
        <v>NO</v>
      </c>
      <c r="CR22" s="61" t="str">
        <f>IF(AND(CO22&lt;&gt;"NO", CP22&lt;&gt;"NO"),IF(CP22&lt;=CP21,"OK","INCORRECT"),"NO")</f>
        <v>NO</v>
      </c>
      <c r="CS22" s="63" t="str">
        <f>IF(OR(AND(OR(AND(CQ22="NO",CR22="NO"),AND(CQ22="OK", CR22="OK")),AND(CQ21="NO", CR21="NO")),AND(AND(CQ22="OK",CR22="OK",OR(AND(CQ21="NO", CR21="NO"),AND(CQ21="OK", CR21="OK"))))),"OK","INCORRECT")</f>
        <v>OK</v>
      </c>
      <c r="CT22" s="55" t="b">
        <f>IF(CS22="OK",IF(AND(CO21="NO",CO22="NO"),BW22&gt;BW21))</f>
        <v>0</v>
      </c>
      <c r="CU22" s="55" t="b">
        <f>IF(CS22="OK",AND(CQ22="OK",CR22="OK",CQ21="NO",CR21="NO"))</f>
        <v>0</v>
      </c>
      <c r="CV22" s="55" t="b">
        <f>IF(CS22="OK",IF(AND(EXACT(CN21,CN22)),BW22&gt;BW21))</f>
        <v>0</v>
      </c>
      <c r="CW22" s="55" t="b">
        <f>IF(CS22="OK",CP22&lt;CP21)</f>
        <v>0</v>
      </c>
      <c r="CX22" s="62" t="str">
        <f>IF(AND(CT22=FALSE,CU22=FALSE,CV22=FALSE,CW22=FALSE),"SEQUENCE INCORRECT","SEQUENCE CORRECT")</f>
        <v>SEQUENCE INCORRECT</v>
      </c>
      <c r="CY22" s="64">
        <f>COUNTIF(B21:B21,T(B22))</f>
        <v>1</v>
      </c>
    </row>
    <row r="23" spans="1:103" s="20" customFormat="1" ht="18.95" customHeight="1" thickBot="1">
      <c r="A23" s="51"/>
      <c r="B23" s="157"/>
      <c r="C23" s="158"/>
      <c r="D23" s="157"/>
      <c r="E23" s="158"/>
      <c r="F23" s="157"/>
      <c r="G23" s="158"/>
      <c r="H23" s="157"/>
      <c r="I23" s="158"/>
      <c r="J23" s="157"/>
      <c r="K23" s="158"/>
      <c r="L23" s="151" t="str">
        <f>IF(AND(B23&lt;&gt;"", H23&lt;&gt;"", J23&lt;&gt;"",OR(H23&lt;=I17,H23="ABS"),OR(J23&lt;=K17,J23="ABS")),IF(AND(J23="ABS"),"ABS",IF(SUM(H23:J23)=0,"ZERO",SUM(H23,J23))),"")</f>
        <v/>
      </c>
      <c r="M23" s="151"/>
      <c r="N23" s="152" t="str">
        <f>IF(AND(A23&lt;&gt;"",B23&lt;&gt;"",D23&lt;&gt;"", F23&lt;&gt;"", H23&lt;&gt;"", J23&lt;&gt;"",S23="",R23="OK", V23="",OR(D23&lt;=E17,D23="ABS"),OR(F23&lt;=G17,F23="ABS"),OR(H23&lt;=I17,H23="ABS"),OR(J23&lt;=K17,J23="ABS")),IF(AND(OR(D23=0,D23="ABS"),OR(F23=0,F23="ABS"),OR(L23=0,L23="ABS"),D23="ABS",F23="ABS",L23="ABS"),"ABS",IF(AND(SUM(D23:F23)=0,OR(L23="ZERO",L23="ABS")),"ZERO",IF(L23="ABS",SUM(D23,F23),SUM(D23,F23,H23,J23)))),"")</f>
        <v/>
      </c>
      <c r="O23" s="153"/>
      <c r="P23" s="97" t="str">
        <f>IF(N23="","",IF(O17=250,LOOKUP(N23,{"ABS","ZERO",0,125,137,150,165,187,212},{"FAIL","FAIL","FAIL","C","C+","B","B+","A","A+"}),IF(O17=200,LOOKUP(N23,{"ABS","ZERO",0,100,110,120,132,150,170},{"FAIL","FAIL","FAIL","C","C+","B","B+","A","A+"}),IF(O17=150,LOOKUP(N23,{"ABS","ZERO",0,75,82,90,99,112,127},{"FAIL","FAIL","FAIL","C","C+","B","B+","A","A+"}),IF(O17=100,LOOKUP(N23,{"ABS","ZERO",0,50,55,60,66,75,85},{"FAIL","FAIL","FAIL","C","C+","B","B+","A","A+"}),IF(O17=50,LOOKUP(N23,{"ABS","ZERO",0,25,27,30,33,37,42},{"FAIL","FAIL","FAIL","C","C+","B","B+","A","A+"})))))))</f>
        <v/>
      </c>
      <c r="Q23" s="210"/>
      <c r="R23" s="66" t="str">
        <f t="shared" si="0"/>
        <v/>
      </c>
      <c r="S23" s="169" t="str">
        <f>IF(AND(A23&lt;&gt;"",B23&lt;&gt;""),IF(OR(D23&lt;&gt;"ABS"),IF(OR(AND(D23&lt;ROUNDDOWN((0.7*E17),0),D23&lt;&gt;0),D23&gt;E17,D23=""),"Attendance Marks incorrect",""),""),"")</f>
        <v/>
      </c>
      <c r="T23" s="304"/>
      <c r="U23" s="304"/>
      <c r="V23" s="148" t="str">
        <f>IF(OR(AND(OR(F23&lt;=G17, F23=0, F23="ABS"),OR(H23&lt;=I17, H23=0, H23="ABS"),OR(J23&lt;=K17, J23=0,J23="ABS"))),IF(OR(AND(A23="",B23="",D23="",F23="",H23="",J23=""),AND(A23&lt;&gt;"",B23&lt;&gt;"",D23&lt;&gt;"",F23&lt;&gt;"",H23&lt;&gt;"",J23&lt;&gt;"", AG23="OK")),"","Given Marks or Format is incorrect"),"Given Marks or Format is incorrect")</f>
        <v/>
      </c>
      <c r="W23" s="149"/>
      <c r="X23" s="150"/>
      <c r="Y23" s="109" t="b">
        <f>IF(AND(EXACT(LEFT(B23,3),LEFT(G10,3)),MID(B23,4,1)="-",ISNUMBER(INT(MID(B23,5,1))),ISNUMBER(INT(MID(B23,6,1))),MID(B23,5,2)&lt;&gt;"00",MID(B23,5,2)&lt;&gt;MID(G10,2,2),EXACT(MID(B23,7,4),RIGHT(G10,4)),ISNUMBER(INT(MID(B23,11,1))),ISNUMBER(INT(MID(B23,12,1))),MID(B23,11,2)&lt;&gt;"00",OR(ISNUMBER(INT(MID(B23,11,3))),MID(B23,13,1)=""),OR(AND(ISNUMBER(INT(MID(B23,11,3))),MID(B23,11,1)&lt;&gt;"0",MID(B23,14,1)=""),AND((ISNUMBER(INT(MID(B23,11,2)))),MID(B23,13,1)=""))),"oKK")</f>
        <v>0</v>
      </c>
      <c r="Z23" s="1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1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12" t="b">
        <f>IF(AND( EXACT(LEFT(B23,LEN(G8)), G8),ISNUMBER(INT(MID(B23,(LEN(G8)+1),1))),ISNUMBER(INT(MID(B23,(LEN(G8)+2),1))), MID(B23,(LEN(G8)+1),2)&lt;&gt;"00",OR(ISNUMBER(INT(MID(B23,(LEN(G8)+3),1))),MID(B23,(LEN(G8)+3),1)=""),  OR(AND(ISNUMBER(INT(MID(B23,(LEN(G8)+1),3))),MID(B23,(LEN(G8)+1),1)&lt;&gt;"0", MID(B23,(LEN(G8)+4),1)=""),AND((ISNUMBER(INT(MID(B23,(LEN(G8)+1),2)))),MID(B23,(LEN(G8)+3),1)=""))),"OK")</f>
        <v>0</v>
      </c>
      <c r="AC23" s="1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14" t="b">
        <f>IF(LEFT(B23,1)="K",IF(AND(EXACT(LEFT(B23,3),LEFT(G8,3)),MID(B23,4,1)="-",ISNUMBER(INT(MID(B23,5,1))),ISNUMBER(INT(MID(B23,6,1))),MID(B23,5,2)&lt;&gt;"00", MID(B23,5,2)&lt;&gt;MID(G8,2,2),EXACT(MID(B23,7,2), RIGHT(G8,2)),ISNUMBER(INT(MID(B23,9,1))),ISNUMBER(INT(MID(B23,10,1))),MID(B23,9,2)&lt;&gt;"00",OR(ISNUMBER(INT(MID(B23,9,3))),MID(B23,11,1)=""),OR(AND(ISNUMBER(INT(MID(B23,9,3))),MID(B23,9,1)&lt;&gt;"0",MID(B23,12,1)=""),AND((ISNUMBER(INT(MID(B23,9,2)))),MID(B23,11,1)=""))),"oKK"))</f>
        <v>0</v>
      </c>
      <c r="AE23" s="15"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20" t="b">
        <f t="shared" ref="AF23:AF40" si="28">IF(AND(ISNUMBER(A22)&lt;&gt;"",ISNUMBER(A23)&lt;&gt;""),IF(AND(ISNUMBER(A23),ISNUMBER(A22)),IF(A23-A22=1,AND(ISNUMBER(INT(MID(A23,1,3))),MID(A23,4,1)="",MID(A23,1,1)&lt;&gt;"0"))))</f>
        <v>0</v>
      </c>
      <c r="AG23" s="20" t="str">
        <f t="shared" si="1"/>
        <v>S# INCORRECT</v>
      </c>
      <c r="BO23" s="55" t="str">
        <f t="shared" si="2"/>
        <v/>
      </c>
      <c r="BP23" s="55" t="b">
        <f t="shared" si="3"/>
        <v>0</v>
      </c>
      <c r="BQ23" s="55" t="b">
        <f t="shared" si="4"/>
        <v>0</v>
      </c>
      <c r="BR23" s="55" t="b">
        <f t="shared" si="5"/>
        <v>0</v>
      </c>
      <c r="BS23" s="55" t="str">
        <f t="shared" si="6"/>
        <v/>
      </c>
      <c r="BT23" s="55" t="str">
        <f t="shared" si="7"/>
        <v/>
      </c>
      <c r="BU23" s="55" t="str">
        <f t="shared" si="8"/>
        <v/>
      </c>
      <c r="BV23" s="55" t="str">
        <f t="shared" si="9"/>
        <v/>
      </c>
      <c r="BW23" s="60" t="str">
        <f t="shared" si="10"/>
        <v/>
      </c>
      <c r="BX23" s="61" t="str">
        <f t="shared" ref="BX23:BX39" si="29">IF(BW23&gt;BW22,"OK","INCORRECT")</f>
        <v>INCORRECT</v>
      </c>
      <c r="BY23" s="55" t="b">
        <f t="shared" ref="BY23:BY39" si="30">BW23&gt;BW22</f>
        <v>0</v>
      </c>
      <c r="BZ23" s="62" t="str">
        <f t="shared" si="11"/>
        <v/>
      </c>
      <c r="CA23" s="55" t="b">
        <f t="shared" si="12"/>
        <v>0</v>
      </c>
      <c r="CB23" s="55" t="b">
        <f t="shared" si="13"/>
        <v>0</v>
      </c>
      <c r="CC23" s="55" t="b">
        <f t="shared" si="14"/>
        <v>0</v>
      </c>
      <c r="CD23" s="55" t="b">
        <f t="shared" si="15"/>
        <v>0</v>
      </c>
      <c r="CE23" s="55" t="b">
        <f t="shared" si="16"/>
        <v>0</v>
      </c>
      <c r="CF23" s="55" t="b">
        <f t="shared" si="17"/>
        <v>0</v>
      </c>
      <c r="CG23" s="55" t="str">
        <f t="shared" si="18"/>
        <v/>
      </c>
      <c r="CH23" s="55" t="str">
        <f t="shared" si="19"/>
        <v/>
      </c>
      <c r="CI23" s="55" t="str">
        <f t="shared" si="20"/>
        <v/>
      </c>
      <c r="CJ23" s="55" t="str">
        <f t="shared" si="21"/>
        <v/>
      </c>
      <c r="CK23" s="55" t="str">
        <f t="shared" si="22"/>
        <v/>
      </c>
      <c r="CL23" s="55" t="str">
        <f t="shared" si="23"/>
        <v/>
      </c>
      <c r="CM23" s="62" t="str">
        <f t="shared" si="24"/>
        <v/>
      </c>
      <c r="CN23" s="62" t="str">
        <f t="shared" si="25"/>
        <v/>
      </c>
      <c r="CO23" s="63" t="str">
        <f t="shared" si="26"/>
        <v>NO</v>
      </c>
      <c r="CP23" s="63" t="str">
        <f t="shared" si="27"/>
        <v>NO</v>
      </c>
      <c r="CQ23" s="61" t="str">
        <f t="shared" ref="CQ23:CQ39" si="31">IF(AND(CO23&lt;&gt;"NO", CP23&lt;&gt;"NO"),IF(CP23&lt;CO23,"OK","INCORRECT"),"NO")</f>
        <v>NO</v>
      </c>
      <c r="CR23" s="61" t="str">
        <f t="shared" ref="CR23:CR39" si="32">IF(AND(CO23&lt;&gt;"NO", CP23&lt;&gt;"NO"),IF(CP23&lt;=CP22,"OK","INCORRECT"),"NO")</f>
        <v>NO</v>
      </c>
      <c r="CS23" s="63" t="str">
        <f t="shared" ref="CS23:CS39" si="33">IF(OR(AND(OR(AND(CQ23="NO",CR23="NO"),AND(CQ23="OK", CR23="OK")),AND(CQ22="NO", CR22="NO")),AND(AND(CQ23="OK",CR23="OK",OR(AND(CQ22="NO", CR22="NO"),AND(CQ22="OK", CR22="OK"))))),"OK","INCORRECT")</f>
        <v>OK</v>
      </c>
      <c r="CT23" s="55" t="b">
        <f t="shared" ref="CT23:CT39" si="34">IF(CS23="OK",IF(AND(CO22="NO",CO23="NO"),BW23&gt;BW22))</f>
        <v>0</v>
      </c>
      <c r="CU23" s="55" t="b">
        <f t="shared" ref="CU23:CU39" si="35">IF(CS23="OK",AND(CQ23="OK",CR23="OK",CQ22="NO",CR22="NO"))</f>
        <v>0</v>
      </c>
      <c r="CV23" s="55" t="b">
        <f t="shared" ref="CV23:CV39" si="36">IF(CS23="OK",IF(AND(EXACT(CN22,CN23)),BW23&gt;BW22))</f>
        <v>0</v>
      </c>
      <c r="CW23" s="55" t="b">
        <f t="shared" ref="CW23:CW39" si="37">IF(CS23="OK",CP23&lt;CP22)</f>
        <v>0</v>
      </c>
      <c r="CX23" s="62" t="str">
        <f t="shared" ref="CX23:CX39" si="38">IF(AND(CT23=FALSE,CU23=FALSE,CV23=FALSE,CW23=FALSE),"SEQUENCE INCORRECT","SEQUENCE CORRECT")</f>
        <v>SEQUENCE INCORRECT</v>
      </c>
      <c r="CY23" s="64">
        <f>COUNTIF(B21:B22,T(B23))</f>
        <v>2</v>
      </c>
    </row>
    <row r="24" spans="1:103" s="20" customFormat="1" ht="18.95" customHeight="1" thickBot="1">
      <c r="A24" s="65"/>
      <c r="B24" s="157"/>
      <c r="C24" s="158"/>
      <c r="D24" s="157"/>
      <c r="E24" s="158"/>
      <c r="F24" s="157"/>
      <c r="G24" s="158"/>
      <c r="H24" s="157"/>
      <c r="I24" s="158"/>
      <c r="J24" s="157"/>
      <c r="K24" s="158"/>
      <c r="L24" s="151" t="str">
        <f>IF(AND(B24&lt;&gt;"", H24&lt;&gt;"", J24&lt;&gt;"",OR(H24&lt;=I17,H24="ABS"),OR(J24&lt;=K17,J24="ABS")),IF(AND(J24="ABS"),"ABS",IF(SUM(H24:J24)=0,"ZERO",SUM(H24,J24))),"")</f>
        <v/>
      </c>
      <c r="M24" s="151"/>
      <c r="N24" s="152" t="str">
        <f>IF(AND(A24&lt;&gt;"",B24&lt;&gt;"",D24&lt;&gt;"", F24&lt;&gt;"", H24&lt;&gt;"", J24&lt;&gt;"",S24="",R24="OK",V24="",OR(D24&lt;=E17,D24="ABS"),OR(F24&lt;=G17,F24="ABS"),OR(H24&lt;=I17,H24="ABS"),OR(J24&lt;=K17,J24="ABS")),IF(AND(OR(D24=0,D24="ABS"),OR(F24=0,F24="ABS"),OR(L24=0,L24="ABS"),D24="ABS",F24="ABS",L24="ABS"),"ABS",IF(AND(SUM(D24:F24)=0,OR(L24="ZERO",L24="ABS")),"ZERO",IF(L24="ABS",SUM(D24,F24),SUM(D24,F24,H24,J24)))),"")</f>
        <v/>
      </c>
      <c r="O24" s="153"/>
      <c r="P24" s="97" t="str">
        <f>IF(N24="","",IF(O17=250,LOOKUP(N24,{"ABS","ZERO",0,125,137,150,165,187,212},{"FAIL","FAIL","FAIL","C","C+","B","B+","A","A+"}),IF(O17=200,LOOKUP(N24,{"ABS","ZERO",0,100,110,120,132,150,170},{"FAIL","FAIL","FAIL","C","C+","B","B+","A","A+"}),IF(O17=150,LOOKUP(N24,{"ABS","ZERO",0,75,82,90,99,112,127},{"FAIL","FAIL","FAIL","C","C+","B","B+","A","A+"}),IF(O17=100,LOOKUP(N24,{"ABS","ZERO",0,50,55,60,66,75,85},{"FAIL","FAIL","FAIL","C","C+","B","B+","A","A+"}),IF(O17=50,LOOKUP(N24,{"ABS","ZERO",0,25,27,30,33,37,42},{"FAIL","FAIL","FAIL","C","C+","B","B+","A","A+"})))))))</f>
        <v/>
      </c>
      <c r="Q24" s="210"/>
      <c r="R24" s="66" t="str">
        <f t="shared" si="0"/>
        <v/>
      </c>
      <c r="S24" s="169" t="str">
        <f>IF(AND(A24&lt;&gt;"",B24&lt;&gt;""),IF(OR(D24&lt;&gt;"ABS"),IF(OR(AND(D24&lt;ROUNDDOWN((0.7*E17),0),D24&lt;&gt;0),D24&gt;E17,D24=""),"Attendance Marks incorrect",""),""),"")</f>
        <v/>
      </c>
      <c r="T24" s="304"/>
      <c r="U24" s="304"/>
      <c r="V24" s="148" t="str">
        <f>IF(OR(AND(OR(F24&lt;=G17, F24=0, F24="ABS"),OR(H24&lt;=I17, H24=0, H24="ABS"),OR(J24&lt;=K17, J24=0,J24="ABS"))),IF(OR(AND(A24="",B24="",D24="",F24="",H24="",J24=""),AND(A24&lt;&gt;"",B24&lt;&gt;"",D24&lt;&gt;"",F24&lt;&gt;"",H24&lt;&gt;"",J24&lt;&gt;"", AG24="OK")),"","Given Marks or Format is incorrect"),"Given Marks or Format is incorrect")</f>
        <v/>
      </c>
      <c r="W24" s="149"/>
      <c r="X24" s="150"/>
      <c r="Y24" s="109" t="b">
        <f>IF(AND(EXACT(LEFT(B24,3),LEFT(G10,3)),MID(B24,4,1)="-",ISNUMBER(INT(MID(B24,5,1))),ISNUMBER(INT(MID(B24,6,1))),MID(B24,5,2)&lt;&gt;"00",MID(B24,5,2)&lt;&gt;MID(G10,2,2),EXACT(MID(B24,7,4),RIGHT(G10,4)),ISNUMBER(INT(MID(B24,11,1))),ISNUMBER(INT(MID(B24,12,1))),MID(B24,11,2)&lt;&gt;"00",OR(ISNUMBER(INT(MID(B24,11,3))),MID(B24,13,1)=""),OR(AND(ISNUMBER(INT(MID(B24,11,3))),MID(B24,11,1)&lt;&gt;"0",MID(B24,14,1)=""),AND((ISNUMBER(INT(MID(B24,11,2)))),MID(B24,13,1)=""))),"oKK")</f>
        <v>0</v>
      </c>
      <c r="Z24" s="1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1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12" t="b">
        <f>IF(AND( EXACT(LEFT(B24,LEN(G8)), G8),ISNUMBER(INT(MID(B24,(LEN(G8)+1),1))),ISNUMBER(INT(MID(B24,(LEN(G8)+2),1))), MID(B24,(LEN(G8)+1),2)&lt;&gt;"00",OR(ISNUMBER(INT(MID(B24,(LEN(G8)+3),1))),MID(B24,(LEN(G8)+3),1)=""),  OR(AND(ISNUMBER(INT(MID(B24,(LEN(G8)+1),3))),MID(B24,(LEN(G8)+1),1)&lt;&gt;"0", MID(B24,(LEN(G8)+4),1)=""),AND((ISNUMBER(INT(MID(B24,(LEN(G8)+1),2)))),MID(B24,(LEN(G8)+3),1)=""))),"OK")</f>
        <v>0</v>
      </c>
      <c r="AC24" s="1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14" t="b">
        <f>IF(LEFT(B24,1)="K",IF(AND(EXACT(LEFT(B24,3),LEFT(G8,3)),MID(B24,4,1)="-",ISNUMBER(INT(MID(B24,5,1))),ISNUMBER(INT(MID(B24,6,1))),MID(B24,5,2)&lt;&gt;"00", MID(B24,5,2)&lt;&gt;MID(G8,2,2),EXACT(MID(B24,7,2), RIGHT(G8,2)),ISNUMBER(INT(MID(B24,9,1))),ISNUMBER(INT(MID(B24,10,1))),MID(B24,9,2)&lt;&gt;"00",OR(ISNUMBER(INT(MID(B24,9,3))),MID(B24,11,1)=""),OR(AND(ISNUMBER(INT(MID(B24,9,3))),MID(B24,9,1)&lt;&gt;"0",MID(B24,12,1)=""),AND((ISNUMBER(INT(MID(B24,9,2)))),MID(B24,11,1)=""))),"oKK"))</f>
        <v>0</v>
      </c>
      <c r="AE24" s="15"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20" t="b">
        <f t="shared" si="28"/>
        <v>0</v>
      </c>
      <c r="AG24" s="20" t="str">
        <f t="shared" si="1"/>
        <v>S# INCORRECT</v>
      </c>
      <c r="BO24" s="55" t="str">
        <f t="shared" si="2"/>
        <v/>
      </c>
      <c r="BP24" s="55" t="b">
        <f t="shared" si="3"/>
        <v>0</v>
      </c>
      <c r="BQ24" s="55" t="b">
        <f t="shared" si="4"/>
        <v>0</v>
      </c>
      <c r="BR24" s="55" t="b">
        <f t="shared" si="5"/>
        <v>0</v>
      </c>
      <c r="BS24" s="55" t="str">
        <f t="shared" si="6"/>
        <v/>
      </c>
      <c r="BT24" s="55" t="str">
        <f t="shared" si="7"/>
        <v/>
      </c>
      <c r="BU24" s="55" t="str">
        <f t="shared" si="8"/>
        <v/>
      </c>
      <c r="BV24" s="55" t="str">
        <f t="shared" si="9"/>
        <v/>
      </c>
      <c r="BW24" s="60" t="str">
        <f t="shared" si="10"/>
        <v/>
      </c>
      <c r="BX24" s="61" t="str">
        <f t="shared" si="29"/>
        <v>INCORRECT</v>
      </c>
      <c r="BY24" s="55" t="b">
        <f t="shared" si="30"/>
        <v>0</v>
      </c>
      <c r="BZ24" s="62" t="str">
        <f t="shared" si="11"/>
        <v/>
      </c>
      <c r="CA24" s="55" t="b">
        <f t="shared" si="12"/>
        <v>0</v>
      </c>
      <c r="CB24" s="55" t="b">
        <f t="shared" si="13"/>
        <v>0</v>
      </c>
      <c r="CC24" s="55" t="b">
        <f t="shared" si="14"/>
        <v>0</v>
      </c>
      <c r="CD24" s="55" t="b">
        <f t="shared" si="15"/>
        <v>0</v>
      </c>
      <c r="CE24" s="55" t="b">
        <f t="shared" si="16"/>
        <v>0</v>
      </c>
      <c r="CF24" s="55" t="b">
        <f t="shared" si="17"/>
        <v>0</v>
      </c>
      <c r="CG24" s="55" t="str">
        <f t="shared" si="18"/>
        <v/>
      </c>
      <c r="CH24" s="55" t="str">
        <f t="shared" si="19"/>
        <v/>
      </c>
      <c r="CI24" s="55" t="str">
        <f t="shared" si="20"/>
        <v/>
      </c>
      <c r="CJ24" s="55" t="str">
        <f t="shared" si="21"/>
        <v/>
      </c>
      <c r="CK24" s="55" t="str">
        <f t="shared" si="22"/>
        <v/>
      </c>
      <c r="CL24" s="55" t="str">
        <f t="shared" si="23"/>
        <v/>
      </c>
      <c r="CM24" s="62" t="str">
        <f t="shared" si="24"/>
        <v/>
      </c>
      <c r="CN24" s="62" t="str">
        <f t="shared" si="25"/>
        <v/>
      </c>
      <c r="CO24" s="63" t="str">
        <f t="shared" si="26"/>
        <v>NO</v>
      </c>
      <c r="CP24" s="63" t="str">
        <f t="shared" si="27"/>
        <v>NO</v>
      </c>
      <c r="CQ24" s="61" t="str">
        <f t="shared" si="31"/>
        <v>NO</v>
      </c>
      <c r="CR24" s="61" t="str">
        <f t="shared" si="32"/>
        <v>NO</v>
      </c>
      <c r="CS24" s="63" t="str">
        <f t="shared" si="33"/>
        <v>OK</v>
      </c>
      <c r="CT24" s="55" t="b">
        <f t="shared" si="34"/>
        <v>0</v>
      </c>
      <c r="CU24" s="55" t="b">
        <f t="shared" si="35"/>
        <v>0</v>
      </c>
      <c r="CV24" s="55" t="b">
        <f t="shared" si="36"/>
        <v>0</v>
      </c>
      <c r="CW24" s="55" t="b">
        <f t="shared" si="37"/>
        <v>0</v>
      </c>
      <c r="CX24" s="62" t="str">
        <f t="shared" si="38"/>
        <v>SEQUENCE INCORRECT</v>
      </c>
      <c r="CY24" s="64">
        <f>COUNTIF(B21:B23,T(B24))</f>
        <v>3</v>
      </c>
    </row>
    <row r="25" spans="1:103" s="20" customFormat="1" ht="18.95" customHeight="1" thickBot="1">
      <c r="A25" s="51"/>
      <c r="B25" s="157"/>
      <c r="C25" s="158"/>
      <c r="D25" s="157"/>
      <c r="E25" s="158"/>
      <c r="F25" s="157"/>
      <c r="G25" s="158"/>
      <c r="H25" s="157"/>
      <c r="I25" s="158"/>
      <c r="J25" s="157"/>
      <c r="K25" s="158"/>
      <c r="L25" s="151" t="str">
        <f>IF(AND(B25&lt;&gt;"", H25&lt;&gt;"", J25&lt;&gt;"",OR(H25&lt;=I17,H25="ABS"),OR(J25&lt;=K17,J25="ABS")),IF(AND(J25="ABS"),"ABS",IF(SUM(H25:J25)=0,"ZERO",SUM(H25,J25))),"")</f>
        <v/>
      </c>
      <c r="M25" s="151"/>
      <c r="N25" s="152" t="str">
        <f>IF(AND(A25&lt;&gt;"",B25&lt;&gt;"",D25&lt;&gt;"", F25&lt;&gt;"", H25&lt;&gt;"", J25&lt;&gt;"",S25="",R25="OK",V25="",OR(D25&lt;=E17,D25="ABS"),OR(F25&lt;=G17,F25="ABS"),OR(H25&lt;=I17,H25="ABS"),OR(J25&lt;=K17,J25="ABS")),IF(AND(OR(D25=0,D25="ABS"),OR(F25=0,F25="ABS"),OR(L25=0,L25="ABS"),D25="ABS",F25="ABS",L25="ABS"),"ABS",IF(AND(SUM(D25:F25)=0,OR(L25="ZERO",L25="ABS")),"ZERO",IF(L25="ABS",SUM(D25,F25),SUM(D25,F25,H25,J25)))),"")</f>
        <v/>
      </c>
      <c r="O25" s="153"/>
      <c r="P25" s="97" t="str">
        <f>IF(N25="","",IF(O17=250,LOOKUP(N25,{"ABS","ZERO",0,125,137,150,165,187,212},{"FAIL","FAIL","FAIL","C","C+","B","B+","A","A+"}),IF(O17=200,LOOKUP(N25,{"ABS","ZERO",0,100,110,120,132,150,170},{"FAIL","FAIL","FAIL","C","C+","B","B+","A","A+"}),IF(O17=150,LOOKUP(N25,{"ABS","ZERO",0,75,82,90,99,112,127},{"FAIL","FAIL","FAIL","C","C+","B","B+","A","A+"}),IF(O17=100,LOOKUP(N25,{"ABS","ZERO",0,50,55,60,66,75,85},{"FAIL","FAIL","FAIL","C","C+","B","B+","A","A+"}),IF(O17=50,LOOKUP(N25,{"ABS","ZERO",0,25,27,30,33,37,42},{"FAIL","FAIL","FAIL","C","C+","B","B+","A","A+"})))))))</f>
        <v/>
      </c>
      <c r="Q25" s="210"/>
      <c r="R25" s="66" t="str">
        <f t="shared" si="0"/>
        <v/>
      </c>
      <c r="S25" s="169" t="str">
        <f>IF(AND(A25&lt;&gt;"",B25&lt;&gt;""),IF(OR(D25&lt;&gt;"ABS"),IF(OR(AND(D25&lt;ROUNDDOWN((0.7*E17),0),D25&lt;&gt;0),D25&gt;E17,D25=""),"Attendance Marks incorrect",""),""),"")</f>
        <v/>
      </c>
      <c r="T25" s="304"/>
      <c r="U25" s="304"/>
      <c r="V25" s="148" t="str">
        <f>IF(OR(AND(OR(F25&lt;=G17, F25=0, F25="ABS"),OR(H25&lt;=I17, H25=0, H25="ABS"),OR(J25&lt;=K17, J25=0,J25="ABS"))),IF(OR(AND(A25="",B25="",D25="",F25="",H25="",J25=""),AND(A25&lt;&gt;"",B25&lt;&gt;"",D25&lt;&gt;"",F25&lt;&gt;"",H25&lt;&gt;"",J25&lt;&gt;"", AG25="OK")),"","Given Marks or Format is incorrect"),"Given Marks or Format is incorrect")</f>
        <v/>
      </c>
      <c r="W25" s="149"/>
      <c r="X25" s="150"/>
      <c r="Y25" s="109" t="b">
        <f>IF(AND(EXACT(LEFT(B25,3),LEFT(G10,3)),MID(B25,4,1)="-",ISNUMBER(INT(MID(B25,5,1))),ISNUMBER(INT(MID(B25,6,1))),MID(B25,5,2)&lt;&gt;"00",MID(B25,5,2)&lt;&gt;MID(G10,2,2),EXACT(MID(B25,7,4),RIGHT(G10,4)),ISNUMBER(INT(MID(B25,11,1))),ISNUMBER(INT(MID(B25,12,1))),MID(B25,11,2)&lt;&gt;"00",OR(ISNUMBER(INT(MID(B25,11,3))),MID(B25,13,1)=""),OR(AND(ISNUMBER(INT(MID(B25,11,3))),MID(B25,11,1)&lt;&gt;"0",MID(B25,14,1)=""),AND((ISNUMBER(INT(MID(B25,11,2)))),MID(B25,13,1)=""))),"oKK")</f>
        <v>0</v>
      </c>
      <c r="Z25" s="1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1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12" t="b">
        <f>IF(AND( EXACT(LEFT(B25,LEN(G8)), G8),ISNUMBER(INT(MID(B25,(LEN(G8)+1),1))),ISNUMBER(INT(MID(B25,(LEN(G8)+2),1))), MID(B25,(LEN(G8)+1),2)&lt;&gt;"00",OR(ISNUMBER(INT(MID(B25,(LEN(G8)+3),1))),MID(B25,(LEN(G8)+3),1)=""),  OR(AND(ISNUMBER(INT(MID(B25,(LEN(G8)+1),3))),MID(B25,(LEN(G8)+1),1)&lt;&gt;"0", MID(B25,(LEN(G8)+4),1)=""),AND((ISNUMBER(INT(MID(B25,(LEN(G8)+1),2)))),MID(B25,(LEN(G8)+3),1)=""))),"OK")</f>
        <v>0</v>
      </c>
      <c r="AC25" s="1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14" t="b">
        <f>IF(LEFT(B25,1)="K",IF(AND(EXACT(LEFT(B25,3),LEFT(G8,3)),MID(B25,4,1)="-",ISNUMBER(INT(MID(B25,5,1))),ISNUMBER(INT(MID(B25,6,1))),MID(B25,5,2)&lt;&gt;"00", MID(B25,5,2)&lt;&gt;MID(G8,2,2),EXACT(MID(B25,7,2), RIGHT(G8,2)),ISNUMBER(INT(MID(B25,9,1))),ISNUMBER(INT(MID(B25,10,1))),MID(B25,9,2)&lt;&gt;"00",OR(ISNUMBER(INT(MID(B25,9,3))),MID(B25,11,1)=""),OR(AND(ISNUMBER(INT(MID(B25,9,3))),MID(B25,9,1)&lt;&gt;"0",MID(B25,12,1)=""),AND((ISNUMBER(INT(MID(B25,9,2)))),MID(B25,11,1)=""))),"oKK"))</f>
        <v>0</v>
      </c>
      <c r="AE25" s="15"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20" t="b">
        <f t="shared" si="28"/>
        <v>0</v>
      </c>
      <c r="AG25" s="20" t="str">
        <f t="shared" si="1"/>
        <v>S# INCORRECT</v>
      </c>
      <c r="BO25" s="55" t="str">
        <f t="shared" si="2"/>
        <v/>
      </c>
      <c r="BP25" s="55" t="b">
        <f t="shared" si="3"/>
        <v>0</v>
      </c>
      <c r="BQ25" s="55" t="b">
        <f t="shared" si="4"/>
        <v>0</v>
      </c>
      <c r="BR25" s="55" t="b">
        <f t="shared" si="5"/>
        <v>0</v>
      </c>
      <c r="BS25" s="55" t="str">
        <f t="shared" si="6"/>
        <v/>
      </c>
      <c r="BT25" s="55" t="str">
        <f t="shared" si="7"/>
        <v/>
      </c>
      <c r="BU25" s="55" t="str">
        <f t="shared" si="8"/>
        <v/>
      </c>
      <c r="BV25" s="55" t="str">
        <f t="shared" si="9"/>
        <v/>
      </c>
      <c r="BW25" s="60" t="str">
        <f t="shared" si="10"/>
        <v/>
      </c>
      <c r="BX25" s="61" t="str">
        <f t="shared" si="29"/>
        <v>INCORRECT</v>
      </c>
      <c r="BY25" s="55" t="b">
        <f t="shared" si="30"/>
        <v>0</v>
      </c>
      <c r="BZ25" s="62" t="str">
        <f t="shared" si="11"/>
        <v/>
      </c>
      <c r="CA25" s="55" t="b">
        <f t="shared" si="12"/>
        <v>0</v>
      </c>
      <c r="CB25" s="55" t="b">
        <f t="shared" si="13"/>
        <v>0</v>
      </c>
      <c r="CC25" s="55" t="b">
        <f t="shared" si="14"/>
        <v>0</v>
      </c>
      <c r="CD25" s="55" t="b">
        <f t="shared" si="15"/>
        <v>0</v>
      </c>
      <c r="CE25" s="55" t="b">
        <f t="shared" si="16"/>
        <v>0</v>
      </c>
      <c r="CF25" s="55" t="b">
        <f t="shared" si="17"/>
        <v>0</v>
      </c>
      <c r="CG25" s="55" t="str">
        <f t="shared" si="18"/>
        <v/>
      </c>
      <c r="CH25" s="55" t="str">
        <f t="shared" si="19"/>
        <v/>
      </c>
      <c r="CI25" s="55" t="str">
        <f t="shared" si="20"/>
        <v/>
      </c>
      <c r="CJ25" s="55" t="str">
        <f t="shared" si="21"/>
        <v/>
      </c>
      <c r="CK25" s="55" t="str">
        <f t="shared" si="22"/>
        <v/>
      </c>
      <c r="CL25" s="55" t="str">
        <f t="shared" si="23"/>
        <v/>
      </c>
      <c r="CM25" s="62" t="str">
        <f t="shared" si="24"/>
        <v/>
      </c>
      <c r="CN25" s="62" t="str">
        <f t="shared" si="25"/>
        <v/>
      </c>
      <c r="CO25" s="63" t="str">
        <f t="shared" si="26"/>
        <v>NO</v>
      </c>
      <c r="CP25" s="63" t="str">
        <f t="shared" si="27"/>
        <v>NO</v>
      </c>
      <c r="CQ25" s="61" t="str">
        <f t="shared" si="31"/>
        <v>NO</v>
      </c>
      <c r="CR25" s="61" t="str">
        <f t="shared" si="32"/>
        <v>NO</v>
      </c>
      <c r="CS25" s="63" t="str">
        <f t="shared" si="33"/>
        <v>OK</v>
      </c>
      <c r="CT25" s="55" t="b">
        <f t="shared" si="34"/>
        <v>0</v>
      </c>
      <c r="CU25" s="55" t="b">
        <f t="shared" si="35"/>
        <v>0</v>
      </c>
      <c r="CV25" s="55" t="b">
        <f t="shared" si="36"/>
        <v>0</v>
      </c>
      <c r="CW25" s="55" t="b">
        <f t="shared" si="37"/>
        <v>0</v>
      </c>
      <c r="CX25" s="62" t="str">
        <f t="shared" si="38"/>
        <v>SEQUENCE INCORRECT</v>
      </c>
      <c r="CY25" s="64">
        <f>COUNTIF(B21:B24,T(B25))</f>
        <v>4</v>
      </c>
    </row>
    <row r="26" spans="1:103" s="20" customFormat="1" ht="18.95" customHeight="1" thickBot="1">
      <c r="A26" s="65"/>
      <c r="B26" s="157"/>
      <c r="C26" s="158"/>
      <c r="D26" s="157"/>
      <c r="E26" s="158"/>
      <c r="F26" s="157"/>
      <c r="G26" s="158"/>
      <c r="H26" s="157"/>
      <c r="I26" s="158"/>
      <c r="J26" s="157"/>
      <c r="K26" s="158"/>
      <c r="L26" s="151" t="str">
        <f>IF(AND(B26&lt;&gt;"", H26&lt;&gt;"", J26&lt;&gt;"",OR(H26&lt;=I17,H26="ABS"),OR(J26&lt;=K17,J26="ABS")),IF(AND(J26="ABS"),"ABS",IF(SUM(H26:J26)=0,"ZERO",SUM(H26,J26))),"")</f>
        <v/>
      </c>
      <c r="M26" s="151"/>
      <c r="N26" s="152" t="str">
        <f>IF(AND(A26&lt;&gt;"",B26&lt;&gt;"",D26&lt;&gt;"", F26&lt;&gt;"", H26&lt;&gt;"", J26&lt;&gt;"",S26="",R26="OK", V26="",OR(D26&lt;=E17,D26="ABS"),OR(F26&lt;=G17,F26="ABS"),OR(H26&lt;=I17,H26="ABS"),OR(J26&lt;=K17,J26="ABS")),IF(AND(OR(D26=0,D26="ABS"),OR(F26=0,F26="ABS"),OR(L26=0,L26="ABS"),D26="ABS",F26="ABS",L26="ABS"),"ABS",IF(AND(SUM(D26:F26)=0,OR(L26="ZERO",L26="ABS")),"ZERO",IF(L26="ABS",SUM(D26,F26),SUM(D26,F26,H26,J26)))),"")</f>
        <v/>
      </c>
      <c r="O26" s="153"/>
      <c r="P26" s="97" t="str">
        <f>IF(N26="","",IF(O17=250,LOOKUP(N26,{"ABS","ZERO",0,125,137,150,165,187,212},{"FAIL","FAIL","FAIL","C","C+","B","B+","A","A+"}),IF(O17=200,LOOKUP(N26,{"ABS","ZERO",0,100,110,120,132,150,170},{"FAIL","FAIL","FAIL","C","C+","B","B+","A","A+"}),IF(O17=150,LOOKUP(N26,{"ABS","ZERO",0,75,82,90,99,112,127},{"FAIL","FAIL","FAIL","C","C+","B","B+","A","A+"}),IF(O17=100,LOOKUP(N26,{"ABS","ZERO",0,50,55,60,66,75,85},{"FAIL","FAIL","FAIL","C","C+","B","B+","A","A+"}),IF(O17=50,LOOKUP(N26,{"ABS","ZERO",0,25,27,30,33,37,42},{"FAIL","FAIL","FAIL","C","C+","B","B+","A","A+"})))))))</f>
        <v/>
      </c>
      <c r="Q26" s="210"/>
      <c r="R26" s="66" t="str">
        <f t="shared" si="0"/>
        <v/>
      </c>
      <c r="S26" s="169" t="str">
        <f>IF(AND(A26&lt;&gt;"",B26&lt;&gt;""),IF(OR(D26&lt;&gt;"ABS"),IF(OR(AND(D26&lt;ROUNDDOWN((0.7*E17),0),D26&lt;&gt;0),D26&gt;E17,D26=""),"Attendance Marks incorrect",""),""),"")</f>
        <v/>
      </c>
      <c r="T26" s="304"/>
      <c r="U26" s="304"/>
      <c r="V26" s="148" t="str">
        <f>IF(OR(AND(OR(F26&lt;=G17, F26=0, F26="ABS"),OR(H26&lt;=I17, H26=0, H26="ABS"),OR(J26&lt;=K17, J26=0,J26="ABS"))),IF(OR(AND(A26="",B26="",D26="",F26="",H26="",J26=""),AND(A26&lt;&gt;"",B26&lt;&gt;"",D26&lt;&gt;"",F26&lt;&gt;"",H26&lt;&gt;"",J26&lt;&gt;"", AG26="OK")),"","Given Marks or Format is incorrect"),"Given Marks or Format is incorrect")</f>
        <v/>
      </c>
      <c r="W26" s="149"/>
      <c r="X26" s="150"/>
      <c r="Y26" s="109" t="b">
        <f>IF(AND(EXACT(LEFT(B26,3),LEFT(G10,3)),MID(B26,4,1)="-",ISNUMBER(INT(MID(B26,5,1))),ISNUMBER(INT(MID(B26,6,1))),MID(B26,5,2)&lt;&gt;"00",MID(B26,5,2)&lt;&gt;MID(G10,2,2),EXACT(MID(B26,7,4),RIGHT(G10,4)),ISNUMBER(INT(MID(B26,11,1))),ISNUMBER(INT(MID(B26,12,1))),MID(B26,11,2)&lt;&gt;"00",OR(ISNUMBER(INT(MID(B26,11,3))),MID(B26,13,1)=""),OR(AND(ISNUMBER(INT(MID(B26,11,3))),MID(B26,11,1)&lt;&gt;"0",MID(B26,14,1)=""),AND((ISNUMBER(INT(MID(B26,11,2)))),MID(B26,13,1)=""))),"oKK")</f>
        <v>0</v>
      </c>
      <c r="Z26" s="1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1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12" t="b">
        <f>IF(AND( EXACT(LEFT(B26,LEN(G8)), G8),ISNUMBER(INT(MID(B26,(LEN(G8)+1),1))),ISNUMBER(INT(MID(B26,(LEN(G8)+2),1))), MID(B26,(LEN(G8)+1),2)&lt;&gt;"00",OR(ISNUMBER(INT(MID(B26,(LEN(G8)+3),1))),MID(B26,(LEN(G8)+3),1)=""),  OR(AND(ISNUMBER(INT(MID(B26,(LEN(G8)+1),3))),MID(B26,(LEN(G8)+1),1)&lt;&gt;"0", MID(B26,(LEN(G8)+4),1)=""),AND((ISNUMBER(INT(MID(B26,(LEN(G8)+1),2)))),MID(B26,(LEN(G8)+3),1)=""))),"OK")</f>
        <v>0</v>
      </c>
      <c r="AC26" s="1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14" t="b">
        <f>IF(LEFT(B26,1)="K",IF(AND(EXACT(LEFT(B26,3),LEFT(G8,3)),MID(B26,4,1)="-",ISNUMBER(INT(MID(B26,5,1))),ISNUMBER(INT(MID(B26,6,1))),MID(B26,5,2)&lt;&gt;"00", MID(B26,5,2)&lt;&gt;MID(G8,2,2),EXACT(MID(B26,7,2), RIGHT(G8,2)),ISNUMBER(INT(MID(B26,9,1))),ISNUMBER(INT(MID(B26,10,1))),MID(B26,9,2)&lt;&gt;"00",OR(ISNUMBER(INT(MID(B26,9,3))),MID(B26,11,1)=""),OR(AND(ISNUMBER(INT(MID(B26,9,3))),MID(B26,9,1)&lt;&gt;"0",MID(B26,12,1)=""),AND((ISNUMBER(INT(MID(B26,9,2)))),MID(B26,11,1)=""))),"oKK"))</f>
        <v>0</v>
      </c>
      <c r="AE26" s="15"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20" t="b">
        <f t="shared" si="28"/>
        <v>0</v>
      </c>
      <c r="AG26" s="20" t="str">
        <f t="shared" si="1"/>
        <v>S# INCORRECT</v>
      </c>
      <c r="BO26" s="55" t="str">
        <f t="shared" si="2"/>
        <v/>
      </c>
      <c r="BP26" s="55" t="b">
        <f t="shared" si="3"/>
        <v>0</v>
      </c>
      <c r="BQ26" s="55" t="b">
        <f t="shared" si="4"/>
        <v>0</v>
      </c>
      <c r="BR26" s="55" t="b">
        <f t="shared" si="5"/>
        <v>0</v>
      </c>
      <c r="BS26" s="55" t="str">
        <f t="shared" si="6"/>
        <v/>
      </c>
      <c r="BT26" s="55" t="str">
        <f t="shared" si="7"/>
        <v/>
      </c>
      <c r="BU26" s="55" t="str">
        <f t="shared" si="8"/>
        <v/>
      </c>
      <c r="BV26" s="55" t="str">
        <f t="shared" si="9"/>
        <v/>
      </c>
      <c r="BW26" s="60" t="str">
        <f t="shared" si="10"/>
        <v/>
      </c>
      <c r="BX26" s="61" t="str">
        <f t="shared" si="29"/>
        <v>INCORRECT</v>
      </c>
      <c r="BY26" s="55" t="b">
        <f t="shared" si="30"/>
        <v>0</v>
      </c>
      <c r="BZ26" s="62" t="str">
        <f t="shared" si="11"/>
        <v/>
      </c>
      <c r="CA26" s="55" t="b">
        <f t="shared" si="12"/>
        <v>0</v>
      </c>
      <c r="CB26" s="55" t="b">
        <f t="shared" si="13"/>
        <v>0</v>
      </c>
      <c r="CC26" s="55" t="b">
        <f t="shared" si="14"/>
        <v>0</v>
      </c>
      <c r="CD26" s="55" t="b">
        <f t="shared" si="15"/>
        <v>0</v>
      </c>
      <c r="CE26" s="55" t="b">
        <f t="shared" si="16"/>
        <v>0</v>
      </c>
      <c r="CF26" s="55" t="b">
        <f t="shared" si="17"/>
        <v>0</v>
      </c>
      <c r="CG26" s="55" t="str">
        <f t="shared" si="18"/>
        <v/>
      </c>
      <c r="CH26" s="55" t="str">
        <f t="shared" si="19"/>
        <v/>
      </c>
      <c r="CI26" s="55" t="str">
        <f t="shared" si="20"/>
        <v/>
      </c>
      <c r="CJ26" s="55" t="str">
        <f t="shared" si="21"/>
        <v/>
      </c>
      <c r="CK26" s="55" t="str">
        <f t="shared" si="22"/>
        <v/>
      </c>
      <c r="CL26" s="55" t="str">
        <f t="shared" si="23"/>
        <v/>
      </c>
      <c r="CM26" s="62" t="str">
        <f t="shared" si="24"/>
        <v/>
      </c>
      <c r="CN26" s="62" t="str">
        <f t="shared" si="25"/>
        <v/>
      </c>
      <c r="CO26" s="63" t="str">
        <f t="shared" si="26"/>
        <v>NO</v>
      </c>
      <c r="CP26" s="63" t="str">
        <f t="shared" si="27"/>
        <v>NO</v>
      </c>
      <c r="CQ26" s="61" t="str">
        <f t="shared" si="31"/>
        <v>NO</v>
      </c>
      <c r="CR26" s="61" t="str">
        <f t="shared" si="32"/>
        <v>NO</v>
      </c>
      <c r="CS26" s="63" t="str">
        <f t="shared" si="33"/>
        <v>OK</v>
      </c>
      <c r="CT26" s="55" t="b">
        <f t="shared" si="34"/>
        <v>0</v>
      </c>
      <c r="CU26" s="55" t="b">
        <f t="shared" si="35"/>
        <v>0</v>
      </c>
      <c r="CV26" s="55" t="b">
        <f t="shared" si="36"/>
        <v>0</v>
      </c>
      <c r="CW26" s="55" t="b">
        <f t="shared" si="37"/>
        <v>0</v>
      </c>
      <c r="CX26" s="62" t="str">
        <f t="shared" si="38"/>
        <v>SEQUENCE INCORRECT</v>
      </c>
      <c r="CY26" s="64">
        <f>COUNTIF(B21:B25,T(B26))</f>
        <v>5</v>
      </c>
    </row>
    <row r="27" spans="1:103" s="20" customFormat="1" ht="18.95" customHeight="1" thickBot="1">
      <c r="A27" s="51"/>
      <c r="B27" s="157"/>
      <c r="C27" s="158"/>
      <c r="D27" s="157"/>
      <c r="E27" s="158"/>
      <c r="F27" s="157"/>
      <c r="G27" s="158"/>
      <c r="H27" s="157"/>
      <c r="I27" s="158"/>
      <c r="J27" s="157"/>
      <c r="K27" s="158"/>
      <c r="L27" s="151" t="str">
        <f>IF(AND(B27&lt;&gt;"", H27&lt;&gt;"", J27&lt;&gt;"",OR(H27&lt;=I17,H27="ABS"),OR(J27&lt;=K17,J27="ABS")),IF(AND(J27="ABS"),"ABS",IF(SUM(H27:J27)=0,"ZERO",SUM(H27,J27))),"")</f>
        <v/>
      </c>
      <c r="M27" s="151"/>
      <c r="N27" s="152" t="str">
        <f>IF(AND(A27&lt;&gt;"",B27&lt;&gt;"",D27&lt;&gt;"", F27&lt;&gt;"", H27&lt;&gt;"", J27&lt;&gt;"",S27="",R27="OK",V27="",OR(D27&lt;=E17,D27="ABS"),OR(F27&lt;=G17,F27="ABS"),OR(H27&lt;=I17,H27="ABS"),OR(J27&lt;=K17,J27="ABS")),IF(AND(OR(D27=0,D27="ABS"),OR(F27=0,F27="ABS"),OR(L27=0,L27="ABS"),D27="ABS",F27="ABS",L27="ABS"),"ABS",IF(AND(SUM(D27:F27)=0,OR(L27="ZERO",L27="ABS")),"ZERO",IF(L27="ABS",SUM(D27,F27),SUM(D27,F27,H27,J27)))),"")</f>
        <v/>
      </c>
      <c r="O27" s="153"/>
      <c r="P27" s="97" t="str">
        <f>IF(N27="","",IF(O17=250,LOOKUP(N27,{"ABS","ZERO",0,125,137,150,165,187,212},{"FAIL","FAIL","FAIL","C","C+","B","B+","A","A+"}),IF(O17=200,LOOKUP(N27,{"ABS","ZERO",0,100,110,120,132,150,170},{"FAIL","FAIL","FAIL","C","C+","B","B+","A","A+"}),IF(O17=150,LOOKUP(N27,{"ABS","ZERO",0,75,82,90,99,112,127},{"FAIL","FAIL","FAIL","C","C+","B","B+","A","A+"}),IF(O17=100,LOOKUP(N27,{"ABS","ZERO",0,50,55,60,66,75,85},{"FAIL","FAIL","FAIL","C","C+","B","B+","A","A+"}),IF(O17=50,LOOKUP(N27,{"ABS","ZERO",0,25,27,30,33,37,42},{"FAIL","FAIL","FAIL","C","C+","B","B+","A","A+"})))))))</f>
        <v/>
      </c>
      <c r="Q27" s="210"/>
      <c r="R27" s="66" t="str">
        <f t="shared" si="0"/>
        <v/>
      </c>
      <c r="S27" s="169" t="str">
        <f>IF(AND(A27&lt;&gt;"",B27&lt;&gt;""),IF(OR(D27&lt;&gt;"ABS"),IF(OR(AND(D27&lt;ROUNDDOWN((0.7*E17),0),D27&lt;&gt;0),D27&gt;E17,D27=""),"Attendance Marks incorrect",""),""),"")</f>
        <v/>
      </c>
      <c r="T27" s="304"/>
      <c r="U27" s="304"/>
      <c r="V27" s="148" t="str">
        <f>IF(OR(AND(OR(F27&lt;=G17, F27=0, F27="ABS"),OR(H27&lt;=I17, H27=0, H27="ABS"),OR(J27&lt;=K17, J27=0,J27="ABS"))),IF(OR(AND(A27="",B27="", D27="",F27="",H27="",J27=""),AND(A27&lt;&gt;"",B27&lt;&gt;"",D27&lt;&gt;"",F27&lt;&gt;"",H27&lt;&gt;"",J27&lt;&gt;"", AG27="OK")),"","Given Marks or Format is incorrect"),"Given Marks or Format is incorrect")</f>
        <v/>
      </c>
      <c r="W27" s="149"/>
      <c r="X27" s="150"/>
      <c r="Y27" s="109" t="b">
        <f>IF(AND(EXACT(LEFT(B27,3),LEFT(G10,3)),MID(B27,4,1)="-",ISNUMBER(INT(MID(B27,5,1))),ISNUMBER(INT(MID(B27,6,1))),MID(B27,5,2)&lt;&gt;"00",MID(B27,5,2)&lt;&gt;MID(G10,2,2),EXACT(MID(B27,7,4),RIGHT(G10,4)),ISNUMBER(INT(MID(B27,11,1))),ISNUMBER(INT(MID(B27,12,1))),MID(B27,11,2)&lt;&gt;"00",OR(ISNUMBER(INT(MID(B27,11,3))),MID(B27,13,1)=""),OR(AND(ISNUMBER(INT(MID(B27,11,3))),MID(B27,11,1)&lt;&gt;"0",MID(B27,14,1)=""),AND((ISNUMBER(INT(MID(B27,11,2)))),MID(B27,13,1)=""))),"oKK")</f>
        <v>0</v>
      </c>
      <c r="Z27" s="1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1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12" t="b">
        <f>IF(AND( EXACT(LEFT(B27,LEN(G8)), G8),ISNUMBER(INT(MID(B27,(LEN(G8)+1),1))),ISNUMBER(INT(MID(B27,(LEN(G8)+2),1))), MID(B27,(LEN(G8)+1),2)&lt;&gt;"00",OR(ISNUMBER(INT(MID(B27,(LEN(G8)+3),1))),MID(B27,(LEN(G8)+3),1)=""),  OR(AND(ISNUMBER(INT(MID(B27,(LEN(G8)+1),3))),MID(B27,(LEN(G8)+1),1)&lt;&gt;"0", MID(B27,(LEN(G8)+4),1)=""),AND((ISNUMBER(INT(MID(B27,(LEN(G8)+1),2)))),MID(B27,(LEN(G8)+3),1)=""))),"OK")</f>
        <v>0</v>
      </c>
      <c r="AC27" s="1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14" t="b">
        <f>IF(LEFT(B27,1)="K",IF(AND(EXACT(LEFT(B27,3),LEFT(G8,3)),MID(B27,4,1)="-",ISNUMBER(INT(MID(B27,5,1))),ISNUMBER(INT(MID(B27,6,1))),MID(B27,5,2)&lt;&gt;"00", MID(B27,5,2)&lt;&gt;MID(G8,2,2),EXACT(MID(B27,7,2), RIGHT(G8,2)),ISNUMBER(INT(MID(B27,9,1))),ISNUMBER(INT(MID(B27,10,1))),MID(B27,9,2)&lt;&gt;"00",OR(ISNUMBER(INT(MID(B27,9,3))),MID(B27,11,1)=""),OR(AND(ISNUMBER(INT(MID(B27,9,3))),MID(B27,9,1)&lt;&gt;"0",MID(B27,12,1)=""),AND((ISNUMBER(INT(MID(B27,9,2)))),MID(B27,11,1)=""))),"oKK"))</f>
        <v>0</v>
      </c>
      <c r="AE27" s="15"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20" t="b">
        <f t="shared" si="28"/>
        <v>0</v>
      </c>
      <c r="AG27" s="20" t="str">
        <f t="shared" si="1"/>
        <v>S# INCORRECT</v>
      </c>
      <c r="BO27" s="55" t="str">
        <f t="shared" si="2"/>
        <v/>
      </c>
      <c r="BP27" s="55" t="b">
        <f t="shared" si="3"/>
        <v>0</v>
      </c>
      <c r="BQ27" s="55" t="b">
        <f t="shared" si="4"/>
        <v>0</v>
      </c>
      <c r="BR27" s="55" t="b">
        <f t="shared" si="5"/>
        <v>0</v>
      </c>
      <c r="BS27" s="55" t="str">
        <f t="shared" si="6"/>
        <v/>
      </c>
      <c r="BT27" s="55" t="str">
        <f t="shared" si="7"/>
        <v/>
      </c>
      <c r="BU27" s="55" t="str">
        <f t="shared" si="8"/>
        <v/>
      </c>
      <c r="BV27" s="55" t="str">
        <f t="shared" si="9"/>
        <v/>
      </c>
      <c r="BW27" s="60" t="str">
        <f t="shared" si="10"/>
        <v/>
      </c>
      <c r="BX27" s="61" t="str">
        <f t="shared" si="29"/>
        <v>INCORRECT</v>
      </c>
      <c r="BY27" s="55" t="b">
        <f t="shared" si="30"/>
        <v>0</v>
      </c>
      <c r="BZ27" s="62" t="str">
        <f t="shared" si="11"/>
        <v/>
      </c>
      <c r="CA27" s="55" t="b">
        <f t="shared" si="12"/>
        <v>0</v>
      </c>
      <c r="CB27" s="55" t="b">
        <f t="shared" si="13"/>
        <v>0</v>
      </c>
      <c r="CC27" s="55" t="b">
        <f t="shared" si="14"/>
        <v>0</v>
      </c>
      <c r="CD27" s="55" t="b">
        <f t="shared" si="15"/>
        <v>0</v>
      </c>
      <c r="CE27" s="55" t="b">
        <f t="shared" si="16"/>
        <v>0</v>
      </c>
      <c r="CF27" s="55" t="b">
        <f t="shared" si="17"/>
        <v>0</v>
      </c>
      <c r="CG27" s="55" t="str">
        <f t="shared" si="18"/>
        <v/>
      </c>
      <c r="CH27" s="55" t="str">
        <f t="shared" si="19"/>
        <v/>
      </c>
      <c r="CI27" s="55" t="str">
        <f t="shared" si="20"/>
        <v/>
      </c>
      <c r="CJ27" s="55" t="str">
        <f t="shared" si="21"/>
        <v/>
      </c>
      <c r="CK27" s="55" t="str">
        <f t="shared" si="22"/>
        <v/>
      </c>
      <c r="CL27" s="55" t="str">
        <f t="shared" si="23"/>
        <v/>
      </c>
      <c r="CM27" s="62" t="str">
        <f t="shared" si="24"/>
        <v/>
      </c>
      <c r="CN27" s="62" t="str">
        <f t="shared" si="25"/>
        <v/>
      </c>
      <c r="CO27" s="63" t="str">
        <f t="shared" si="26"/>
        <v>NO</v>
      </c>
      <c r="CP27" s="63" t="str">
        <f t="shared" si="27"/>
        <v>NO</v>
      </c>
      <c r="CQ27" s="61" t="str">
        <f t="shared" si="31"/>
        <v>NO</v>
      </c>
      <c r="CR27" s="61" t="str">
        <f t="shared" si="32"/>
        <v>NO</v>
      </c>
      <c r="CS27" s="63" t="str">
        <f t="shared" si="33"/>
        <v>OK</v>
      </c>
      <c r="CT27" s="55" t="b">
        <f t="shared" si="34"/>
        <v>0</v>
      </c>
      <c r="CU27" s="55" t="b">
        <f t="shared" si="35"/>
        <v>0</v>
      </c>
      <c r="CV27" s="55" t="b">
        <f t="shared" si="36"/>
        <v>0</v>
      </c>
      <c r="CW27" s="55" t="b">
        <f t="shared" si="37"/>
        <v>0</v>
      </c>
      <c r="CX27" s="62" t="str">
        <f t="shared" si="38"/>
        <v>SEQUENCE INCORRECT</v>
      </c>
      <c r="CY27" s="64">
        <f>COUNTIF(B21:B26,T(B27))</f>
        <v>6</v>
      </c>
    </row>
    <row r="28" spans="1:103" s="20" customFormat="1" ht="18.95" customHeight="1" thickBot="1">
      <c r="A28" s="65"/>
      <c r="B28" s="157"/>
      <c r="C28" s="158"/>
      <c r="D28" s="157"/>
      <c r="E28" s="158"/>
      <c r="F28" s="157"/>
      <c r="G28" s="158"/>
      <c r="H28" s="157"/>
      <c r="I28" s="158"/>
      <c r="J28" s="157"/>
      <c r="K28" s="158"/>
      <c r="L28" s="151" t="str">
        <f>IF(AND(B28&lt;&gt;"", H28&lt;&gt;"", J28&lt;&gt;"",OR(H28&lt;=I17,H28="ABS"),OR(J28&lt;=K17,J28="ABS")),IF(AND(J28="ABS"),"ABS",IF(SUM(H28:J28)=0,"ZERO",SUM(H28,J28))),"")</f>
        <v/>
      </c>
      <c r="M28" s="151"/>
      <c r="N28" s="152" t="str">
        <f>IF(AND(A28&lt;&gt;"",B28&lt;&gt;"",D28&lt;&gt;"", F28&lt;&gt;"", H28&lt;&gt;"", J28&lt;&gt;"",S28="",R28="OK",V28="",OR(D28&lt;=E17,D28="ABS"),OR(F28&lt;=G17,F28="ABS"),OR(H28&lt;=I17,H28="ABS"),OR(J28&lt;=K17,J28="ABS")),IF(AND(OR(D28=0,D28="ABS"),OR(F28=0,F28="ABS"),OR(L28=0,L28="ABS"),D28="ABS",F28="ABS",L28="ABS"),"ABS",IF(AND(SUM(D28:F28)=0,OR(L28="ZERO",L28="ABS")),"ZERO",IF(L28="ABS",SUM(D28,F28),SUM(D28,F28,H28,J28)))),"")</f>
        <v/>
      </c>
      <c r="O28" s="153"/>
      <c r="P28" s="97" t="str">
        <f>IF(N28="","",IF(O17=250,LOOKUP(N28,{"ABS","ZERO",0,125,137,150,165,187,212},{"FAIL","FAIL","FAIL","C","C+","B","B+","A","A+"}),IF(O17=200,LOOKUP(N28,{"ABS","ZERO",0,100,110,120,132,150,170},{"FAIL","FAIL","FAIL","C","C+","B","B+","A","A+"}),IF(O17=150,LOOKUP(N28,{"ABS","ZERO",0,75,82,90,99,112,127},{"FAIL","FAIL","FAIL","C","C+","B","B+","A","A+"}),IF(O17=100,LOOKUP(N28,{"ABS","ZERO",0,50,55,60,66,75,85},{"FAIL","FAIL","FAIL","C","C+","B","B+","A","A+"}),IF(O17=50,LOOKUP(N28,{"ABS","ZERO",0,25,27,30,33,37,42},{"FAIL","FAIL","FAIL","C","C+","B","B+","A","A+"})))))))</f>
        <v/>
      </c>
      <c r="Q28" s="210"/>
      <c r="R28" s="66" t="str">
        <f t="shared" si="0"/>
        <v/>
      </c>
      <c r="S28" s="169" t="str">
        <f>IF(AND(A28&lt;&gt;"",B28&lt;&gt;""),IF(OR(D28&lt;&gt;"ABS"),IF(OR(AND(D28&lt;ROUNDDOWN((0.7*E17),0),D28&lt;&gt;0),D28&gt;E17,D28=""),"Attendance Marks incorrect",""),""),"")</f>
        <v/>
      </c>
      <c r="T28" s="304"/>
      <c r="U28" s="304"/>
      <c r="V28" s="148" t="str">
        <f>IF(OR(AND(OR(F28&lt;=G17, F28=0, F28="ABS"),OR(H28&lt;=I17, H28=0, H28="ABS"),OR(J28&lt;=K17, J28=0,J28="ABS"))),IF(OR(AND(A28="",B28="",D28="",F28="",H28="",J28=""),AND(A28&lt;&gt;"",B28&lt;&gt;"",D28&lt;&gt;"",F28&lt;&gt;"",H28&lt;&gt;"",J28&lt;&gt;"", AG28="OK")),"","Given Marks or Format is incorrect"),"Given Marks or Format is incorrect")</f>
        <v/>
      </c>
      <c r="W28" s="149"/>
      <c r="X28" s="150"/>
      <c r="Y28" s="109" t="b">
        <f>IF(AND(EXACT(LEFT(B28,3),LEFT(G10,3)),MID(B28,4,1)="-",ISNUMBER(INT(MID(B28,5,1))),ISNUMBER(INT(MID(B28,6,1))),MID(B28,5,2)&lt;&gt;"00",MID(B28,5,2)&lt;&gt;MID(G10,2,2),EXACT(MID(B28,7,4),RIGHT(G10,4)),ISNUMBER(INT(MID(B28,11,1))),ISNUMBER(INT(MID(B28,12,1))),MID(B28,11,2)&lt;&gt;"00",OR(ISNUMBER(INT(MID(B28,11,3))),MID(B28,13,1)=""),OR(AND(ISNUMBER(INT(MID(B28,11,3))),MID(B28,11,1)&lt;&gt;"0",MID(B28,14,1)=""),AND((ISNUMBER(INT(MID(B28,11,2)))),MID(B28,13,1)=""))),"oKK")</f>
        <v>0</v>
      </c>
      <c r="Z28" s="1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1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12" t="b">
        <f>IF(AND( EXACT(LEFT(B28,LEN(G8)), G8),ISNUMBER(INT(MID(B28,(LEN(G8)+1),1))),ISNUMBER(INT(MID(B28,(LEN(G8)+2),1))), MID(B28,(LEN(G8)+1),2)&lt;&gt;"00",OR(ISNUMBER(INT(MID(B28,(LEN(G8)+3),1))),MID(B28,(LEN(G8)+3),1)=""),  OR(AND(ISNUMBER(INT(MID(B28,(LEN(G8)+1),3))),MID(B28,(LEN(G8)+1),1)&lt;&gt;"0", MID(B28,(LEN(G8)+4),1)=""),AND((ISNUMBER(INT(MID(B28,(LEN(G8)+1),2)))),MID(B28,(LEN(G8)+3),1)=""))),"OK")</f>
        <v>0</v>
      </c>
      <c r="AC28" s="1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14" t="b">
        <f>IF(LEFT(B28,1)="K",IF(AND(EXACT(LEFT(B28,3),LEFT(G8,3)),MID(B28,4,1)="-",ISNUMBER(INT(MID(B28,5,1))),ISNUMBER(INT(MID(B28,6,1))),MID(B28,5,2)&lt;&gt;"00", MID(B28,5,2)&lt;&gt;MID(G8,2,2),EXACT(MID(B28,7,2), RIGHT(G8,2)),ISNUMBER(INT(MID(B28,9,1))),ISNUMBER(INT(MID(B28,10,1))),MID(B28,9,2)&lt;&gt;"00",OR(ISNUMBER(INT(MID(B28,9,3))),MID(B28,11,1)=""),OR(AND(ISNUMBER(INT(MID(B28,9,3))),MID(B28,9,1)&lt;&gt;"0",MID(B28,12,1)=""),AND((ISNUMBER(INT(MID(B28,9,2)))),MID(B28,11,1)=""))),"oKK"))</f>
        <v>0</v>
      </c>
      <c r="AE28" s="15"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20" t="b">
        <f t="shared" si="28"/>
        <v>0</v>
      </c>
      <c r="AG28" s="20" t="str">
        <f t="shared" si="1"/>
        <v>S# INCORRECT</v>
      </c>
      <c r="BO28" s="55" t="str">
        <f t="shared" si="2"/>
        <v/>
      </c>
      <c r="BP28" s="55" t="b">
        <f t="shared" si="3"/>
        <v>0</v>
      </c>
      <c r="BQ28" s="55" t="b">
        <f t="shared" si="4"/>
        <v>0</v>
      </c>
      <c r="BR28" s="55" t="b">
        <f t="shared" si="5"/>
        <v>0</v>
      </c>
      <c r="BS28" s="55" t="str">
        <f t="shared" si="6"/>
        <v/>
      </c>
      <c r="BT28" s="55" t="str">
        <f t="shared" si="7"/>
        <v/>
      </c>
      <c r="BU28" s="55" t="str">
        <f t="shared" si="8"/>
        <v/>
      </c>
      <c r="BV28" s="55" t="str">
        <f t="shared" si="9"/>
        <v/>
      </c>
      <c r="BW28" s="60" t="str">
        <f t="shared" si="10"/>
        <v/>
      </c>
      <c r="BX28" s="61" t="str">
        <f t="shared" si="29"/>
        <v>INCORRECT</v>
      </c>
      <c r="BY28" s="55" t="b">
        <f t="shared" si="30"/>
        <v>0</v>
      </c>
      <c r="BZ28" s="62" t="str">
        <f t="shared" si="11"/>
        <v/>
      </c>
      <c r="CA28" s="55" t="b">
        <f t="shared" si="12"/>
        <v>0</v>
      </c>
      <c r="CB28" s="55" t="b">
        <f t="shared" si="13"/>
        <v>0</v>
      </c>
      <c r="CC28" s="55" t="b">
        <f t="shared" si="14"/>
        <v>0</v>
      </c>
      <c r="CD28" s="55" t="b">
        <f t="shared" si="15"/>
        <v>0</v>
      </c>
      <c r="CE28" s="55" t="b">
        <f t="shared" si="16"/>
        <v>0</v>
      </c>
      <c r="CF28" s="55" t="b">
        <f t="shared" si="17"/>
        <v>0</v>
      </c>
      <c r="CG28" s="55" t="str">
        <f t="shared" si="18"/>
        <v/>
      </c>
      <c r="CH28" s="55" t="str">
        <f t="shared" si="19"/>
        <v/>
      </c>
      <c r="CI28" s="55" t="str">
        <f t="shared" si="20"/>
        <v/>
      </c>
      <c r="CJ28" s="55" t="str">
        <f t="shared" si="21"/>
        <v/>
      </c>
      <c r="CK28" s="55" t="str">
        <f t="shared" si="22"/>
        <v/>
      </c>
      <c r="CL28" s="55" t="str">
        <f t="shared" si="23"/>
        <v/>
      </c>
      <c r="CM28" s="62" t="str">
        <f t="shared" si="24"/>
        <v/>
      </c>
      <c r="CN28" s="62" t="str">
        <f t="shared" si="25"/>
        <v/>
      </c>
      <c r="CO28" s="63" t="str">
        <f t="shared" si="26"/>
        <v>NO</v>
      </c>
      <c r="CP28" s="63" t="str">
        <f t="shared" si="27"/>
        <v>NO</v>
      </c>
      <c r="CQ28" s="61" t="str">
        <f t="shared" si="31"/>
        <v>NO</v>
      </c>
      <c r="CR28" s="61" t="str">
        <f t="shared" si="32"/>
        <v>NO</v>
      </c>
      <c r="CS28" s="63" t="str">
        <f t="shared" si="33"/>
        <v>OK</v>
      </c>
      <c r="CT28" s="55" t="b">
        <f t="shared" si="34"/>
        <v>0</v>
      </c>
      <c r="CU28" s="55" t="b">
        <f t="shared" si="35"/>
        <v>0</v>
      </c>
      <c r="CV28" s="55" t="b">
        <f t="shared" si="36"/>
        <v>0</v>
      </c>
      <c r="CW28" s="55" t="b">
        <f t="shared" si="37"/>
        <v>0</v>
      </c>
      <c r="CX28" s="62" t="str">
        <f t="shared" si="38"/>
        <v>SEQUENCE INCORRECT</v>
      </c>
      <c r="CY28" s="64">
        <f>COUNTIF(B21:B27,T(B28))</f>
        <v>7</v>
      </c>
    </row>
    <row r="29" spans="1:103" s="20" customFormat="1" ht="18.95" customHeight="1" thickBot="1">
      <c r="A29" s="51"/>
      <c r="B29" s="157"/>
      <c r="C29" s="158"/>
      <c r="D29" s="157"/>
      <c r="E29" s="158"/>
      <c r="F29" s="157"/>
      <c r="G29" s="158"/>
      <c r="H29" s="157"/>
      <c r="I29" s="158"/>
      <c r="J29" s="157"/>
      <c r="K29" s="158"/>
      <c r="L29" s="151" t="str">
        <f>IF(AND(B29&lt;&gt;"", H29&lt;&gt;"", J29&lt;&gt;"",OR(H29&lt;=I17,H29="ABS"),OR(J29&lt;=K17,J29="ABS")),IF(AND(J29="ABS"),"ABS",IF(SUM(H29:J29)=0,"ZERO",SUM(H29,J29))),"")</f>
        <v/>
      </c>
      <c r="M29" s="151"/>
      <c r="N29" s="152" t="str">
        <f>IF(AND(A29&lt;&gt;"",B29&lt;&gt;"",D29&lt;&gt;"", F29&lt;&gt;"", H29&lt;&gt;"", J29&lt;&gt;"",S29="",R29="OK",V29="",OR(D29&lt;=E17,D29="ABS"),OR(F29&lt;=G17,F29="ABS"),OR(H29&lt;=I17,H29="ABS"),OR(J29&lt;=K17,J29="ABS")),IF(AND(OR(D29=0,D29="ABS"),OR(F29=0,F29="ABS"),OR(L29=0,L29="ABS"),D29="ABS",F29="ABS",L29="ABS"),"ABS",IF(AND(SUM(D29:F29)=0,OR(L29="ZERO",L29="ABS")),"ZERO",IF(L29="ABS",SUM(D29,F29),SUM(D29,F29,H29,J29)))),"")</f>
        <v/>
      </c>
      <c r="O29" s="153"/>
      <c r="P29" s="97" t="str">
        <f>IF(N29="","",IF(O17=250,LOOKUP(N29,{"ABS","ZERO",0,125,137,150,165,187,212},{"FAIL","FAIL","FAIL","C","C+","B","B+","A","A+"}),IF(O17=200,LOOKUP(N29,{"ABS","ZERO",0,100,110,120,132,150,170},{"FAIL","FAIL","FAIL","C","C+","B","B+","A","A+"}),IF(O17=150,LOOKUP(N29,{"ABS","ZERO",0,75,82,90,99,112,127},{"FAIL","FAIL","FAIL","C","C+","B","B+","A","A+"}),IF(O17=100,LOOKUP(N29,{"ABS","ZERO",0,50,55,60,66,75,85},{"FAIL","FAIL","FAIL","C","C+","B","B+","A","A+"}),IF(O17=50,LOOKUP(N29,{"ABS","ZERO",0,25,27,30,33,37,42},{"FAIL","FAIL","FAIL","C","C+","B","B+","A","A+"})))))))</f>
        <v/>
      </c>
      <c r="Q29" s="210"/>
      <c r="R29" s="66" t="str">
        <f t="shared" si="0"/>
        <v/>
      </c>
      <c r="S29" s="169" t="str">
        <f>IF(AND(A29&lt;&gt;"",B29&lt;&gt;""),IF(OR(D29&lt;&gt;"ABS"),IF(OR(AND(D29&lt;ROUNDDOWN((0.7*E17),0),D29&lt;&gt;0),D29&gt;E17,D29=""),"Attendance Marks incorrect",""),""),"")</f>
        <v/>
      </c>
      <c r="T29" s="304"/>
      <c r="U29" s="304"/>
      <c r="V29" s="148" t="str">
        <f>IF(OR(AND(OR(F29&lt;=G17, F29=0, F29="ABS"),OR(H29&lt;=I17, H29=0, H29="ABS"),OR(J29&lt;=K17, J29=0,J29="ABS"))),IF(OR(AND(A29="",B29="",D29="",F29="",H29="",J29=""),AND(A29&lt;&gt;"",B29&lt;&gt;"",D29&lt;&gt;"",F29&lt;&gt;"",H29&lt;&gt;"",J29&lt;&gt;"", AG29="OK")),"","Given Marks or Format is incorrect"),"Given Marks or Format is incorrect")</f>
        <v/>
      </c>
      <c r="W29" s="149"/>
      <c r="X29" s="150"/>
      <c r="Y29" s="109" t="b">
        <f>IF(AND(EXACT(LEFT(B29,3),LEFT(G10,3)),MID(B29,4,1)="-",ISNUMBER(INT(MID(B29,5,1))),ISNUMBER(INT(MID(B29,6,1))),MID(B29,5,2)&lt;&gt;"00",MID(B29,5,2)&lt;&gt;MID(G10,2,2),EXACT(MID(B29,7,4),RIGHT(G10,4)),ISNUMBER(INT(MID(B29,11,1))),ISNUMBER(INT(MID(B29,12,1))),MID(B29,11,2)&lt;&gt;"00",OR(ISNUMBER(INT(MID(B29,11,3))),MID(B29,13,1)=""),OR(AND(ISNUMBER(INT(MID(B29,11,3))),MID(B29,11,1)&lt;&gt;"0",MID(B29,14,1)=""),AND((ISNUMBER(INT(MID(B29,11,2)))),MID(B29,13,1)=""))),"oKK")</f>
        <v>0</v>
      </c>
      <c r="Z29" s="1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1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12" t="b">
        <f>IF(AND( EXACT(LEFT(B29,LEN(G8)), G8),ISNUMBER(INT(MID(B29,(LEN(G8)+1),1))),ISNUMBER(INT(MID(B29,(LEN(G8)+2),1))), MID(B29,(LEN(G8)+1),2)&lt;&gt;"00",OR(ISNUMBER(INT(MID(B29,(LEN(G8)+3),1))),MID(B29,(LEN(G8)+3),1)=""),  OR(AND(ISNUMBER(INT(MID(B29,(LEN(G8)+1),3))),MID(B29,(LEN(G8)+1),1)&lt;&gt;"0", MID(B29,(LEN(G8)+4),1)=""),AND((ISNUMBER(INT(MID(B29,(LEN(G8)+1),2)))),MID(B29,(LEN(G8)+3),1)=""))),"OK")</f>
        <v>0</v>
      </c>
      <c r="AC29" s="1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14" t="b">
        <f>IF(LEFT(B29,1)="K",IF(AND(EXACT(LEFT(B29,3),LEFT(G8,3)),MID(B29,4,1)="-",ISNUMBER(INT(MID(B29,5,1))),ISNUMBER(INT(MID(B29,6,1))),MID(B29,5,2)&lt;&gt;"00", MID(B29,5,2)&lt;&gt;MID(G8,2,2),EXACT(MID(B29,7,2), RIGHT(G8,2)),ISNUMBER(INT(MID(B29,9,1))),ISNUMBER(INT(MID(B29,10,1))),MID(B29,9,2)&lt;&gt;"00",OR(ISNUMBER(INT(MID(B29,9,3))),MID(B29,11,1)=""),OR(AND(ISNUMBER(INT(MID(B29,9,3))),MID(B29,9,1)&lt;&gt;"0",MID(B29,12,1)=""),AND((ISNUMBER(INT(MID(B29,9,2)))),MID(B29,11,1)=""))),"oKK"))</f>
        <v>0</v>
      </c>
      <c r="AE29" s="15"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20" t="b">
        <f t="shared" si="28"/>
        <v>0</v>
      </c>
      <c r="AG29" s="20" t="str">
        <f t="shared" si="1"/>
        <v>S# INCORRECT</v>
      </c>
      <c r="BO29" s="55" t="str">
        <f t="shared" si="2"/>
        <v/>
      </c>
      <c r="BP29" s="55" t="b">
        <f t="shared" si="3"/>
        <v>0</v>
      </c>
      <c r="BQ29" s="55" t="b">
        <f t="shared" si="4"/>
        <v>0</v>
      </c>
      <c r="BR29" s="55" t="b">
        <f t="shared" si="5"/>
        <v>0</v>
      </c>
      <c r="BS29" s="55" t="str">
        <f t="shared" si="6"/>
        <v/>
      </c>
      <c r="BT29" s="55" t="str">
        <f t="shared" si="7"/>
        <v/>
      </c>
      <c r="BU29" s="55" t="str">
        <f t="shared" si="8"/>
        <v/>
      </c>
      <c r="BV29" s="55" t="str">
        <f t="shared" si="9"/>
        <v/>
      </c>
      <c r="BW29" s="60" t="str">
        <f t="shared" si="10"/>
        <v/>
      </c>
      <c r="BX29" s="61" t="str">
        <f t="shared" si="29"/>
        <v>INCORRECT</v>
      </c>
      <c r="BY29" s="55" t="b">
        <f t="shared" si="30"/>
        <v>0</v>
      </c>
      <c r="BZ29" s="62" t="str">
        <f t="shared" si="11"/>
        <v/>
      </c>
      <c r="CA29" s="55" t="b">
        <f t="shared" si="12"/>
        <v>0</v>
      </c>
      <c r="CB29" s="55" t="b">
        <f t="shared" si="13"/>
        <v>0</v>
      </c>
      <c r="CC29" s="55" t="b">
        <f t="shared" si="14"/>
        <v>0</v>
      </c>
      <c r="CD29" s="55" t="b">
        <f t="shared" si="15"/>
        <v>0</v>
      </c>
      <c r="CE29" s="55" t="b">
        <f t="shared" si="16"/>
        <v>0</v>
      </c>
      <c r="CF29" s="55" t="b">
        <f t="shared" si="17"/>
        <v>0</v>
      </c>
      <c r="CG29" s="55" t="str">
        <f t="shared" si="18"/>
        <v/>
      </c>
      <c r="CH29" s="55" t="str">
        <f t="shared" si="19"/>
        <v/>
      </c>
      <c r="CI29" s="55" t="str">
        <f t="shared" si="20"/>
        <v/>
      </c>
      <c r="CJ29" s="55" t="str">
        <f t="shared" si="21"/>
        <v/>
      </c>
      <c r="CK29" s="55" t="str">
        <f t="shared" si="22"/>
        <v/>
      </c>
      <c r="CL29" s="55" t="str">
        <f t="shared" si="23"/>
        <v/>
      </c>
      <c r="CM29" s="62" t="str">
        <f t="shared" si="24"/>
        <v/>
      </c>
      <c r="CN29" s="62" t="str">
        <f t="shared" si="25"/>
        <v/>
      </c>
      <c r="CO29" s="63" t="str">
        <f t="shared" si="26"/>
        <v>NO</v>
      </c>
      <c r="CP29" s="63" t="str">
        <f t="shared" si="27"/>
        <v>NO</v>
      </c>
      <c r="CQ29" s="61" t="str">
        <f t="shared" si="31"/>
        <v>NO</v>
      </c>
      <c r="CR29" s="61" t="str">
        <f t="shared" si="32"/>
        <v>NO</v>
      </c>
      <c r="CS29" s="63" t="str">
        <f t="shared" si="33"/>
        <v>OK</v>
      </c>
      <c r="CT29" s="55" t="b">
        <f t="shared" si="34"/>
        <v>0</v>
      </c>
      <c r="CU29" s="55" t="b">
        <f t="shared" si="35"/>
        <v>0</v>
      </c>
      <c r="CV29" s="55" t="b">
        <f t="shared" si="36"/>
        <v>0</v>
      </c>
      <c r="CW29" s="55" t="b">
        <f t="shared" si="37"/>
        <v>0</v>
      </c>
      <c r="CX29" s="62" t="str">
        <f t="shared" si="38"/>
        <v>SEQUENCE INCORRECT</v>
      </c>
      <c r="CY29" s="64">
        <f>COUNTIF(B21:B28,T(B29))</f>
        <v>8</v>
      </c>
    </row>
    <row r="30" spans="1:103" s="20" customFormat="1" ht="18.95" customHeight="1" thickBot="1">
      <c r="A30" s="65"/>
      <c r="B30" s="157"/>
      <c r="C30" s="158"/>
      <c r="D30" s="157"/>
      <c r="E30" s="158"/>
      <c r="F30" s="157"/>
      <c r="G30" s="158"/>
      <c r="H30" s="157"/>
      <c r="I30" s="158"/>
      <c r="J30" s="157"/>
      <c r="K30" s="158"/>
      <c r="L30" s="151" t="str">
        <f>IF(AND(B30&lt;&gt;"", H30&lt;&gt;"", J30&lt;&gt;"",OR(H30&lt;=I17,H30="ABS"),OR(J30&lt;=K17,J30="ABS")),IF(AND(J30="ABS"),"ABS",IF(SUM(H30:J30)=0,"ZERO",SUM(H30,J30))),"")</f>
        <v/>
      </c>
      <c r="M30" s="151"/>
      <c r="N30" s="152" t="str">
        <f>IF(AND(A30&lt;&gt;"",B30&lt;&gt;"",D30&lt;&gt;"", F30&lt;&gt;"", H30&lt;&gt;"", J30&lt;&gt;"",S30="",R30="OK",V30="",OR(D30&lt;=E17,D30="ABS"),OR(F30&lt;=G17,F30="ABS"),OR(H30&lt;=I17,H30="ABS"),OR(J30&lt;=K17,J30="ABS")),IF(AND(OR(D30=0,D30="ABS"),OR(F30=0,F30="ABS"),OR(L30=0,L30="ABS"),D30="ABS",F30="ABS",L30="ABS"),"ABS",IF(AND(SUM(D30:F30)=0,OR(L30="ZERO",L30="ABS")),"ZERO",IF(L30="ABS",SUM(D30,F30),SUM(D30,F30,H30,J30)))),"")</f>
        <v/>
      </c>
      <c r="O30" s="153"/>
      <c r="P30" s="97" t="str">
        <f>IF(N30="","",IF(O17=250,LOOKUP(N30,{"ABS","ZERO",0,125,137,150,165,187,212},{"FAIL","FAIL","FAIL","C","C+","B","B+","A","A+"}),IF(O17=200,LOOKUP(N30,{"ABS","ZERO",0,100,110,120,132,150,170},{"FAIL","FAIL","FAIL","C","C+","B","B+","A","A+"}),IF(O17=150,LOOKUP(N30,{"ABS","ZERO",0,75,82,90,99,112,127},{"FAIL","FAIL","FAIL","C","C+","B","B+","A","A+"}),IF(O17=100,LOOKUP(N30,{"ABS","ZERO",0,50,55,60,66,75,85},{"FAIL","FAIL","FAIL","C","C+","B","B+","A","A+"}),IF(O17=50,LOOKUP(N30,{"ABS","ZERO",0,25,27,30,33,37,42},{"FAIL","FAIL","FAIL","C","C+","B","B+","A","A+"})))))))</f>
        <v/>
      </c>
      <c r="Q30" s="210"/>
      <c r="R30" s="66" t="str">
        <f t="shared" si="0"/>
        <v/>
      </c>
      <c r="S30" s="169" t="str">
        <f>IF(AND(A30&lt;&gt;"",B30&lt;&gt;""),IF(OR(D30&lt;&gt;"ABS"),IF(OR(AND(D30&lt;ROUNDDOWN((0.7*E17),0),D30&lt;&gt;0),D30&gt;E17,D30=""),"Attendance Marks incorrect",""),""),"")</f>
        <v/>
      </c>
      <c r="T30" s="304"/>
      <c r="U30" s="304"/>
      <c r="V30" s="148" t="str">
        <f>IF(OR(AND(OR(F30&lt;=G17, F30=0, F30="ABS"),OR(H30&lt;=I17, H30=0, H30="ABS"),OR(J30&lt;=K17, J30=0,J30="ABS"))),IF(OR(AND(A30="",B30="",D30="",F30="",H30="",J30=""),AND(A30&lt;&gt;"",B30&lt;&gt;"",D30&lt;&gt;"",F30&lt;&gt;"",H30&lt;&gt;"",J30&lt;&gt;"", AG30="OK")),"","Given Marks or Format is incorrect"),"Given Marks or Format is incorrect")</f>
        <v/>
      </c>
      <c r="W30" s="149"/>
      <c r="X30" s="150"/>
      <c r="Y30" s="109" t="b">
        <f>IF(AND(EXACT(LEFT(B30,3),LEFT(G10,3)),MID(B30,4,1)="-",ISNUMBER(INT(MID(B30,5,1))),ISNUMBER(INT(MID(B30,6,1))),MID(B30,5,2)&lt;&gt;"00",MID(B30,5,2)&lt;&gt;MID(G10,2,2),EXACT(MID(B30,7,4),RIGHT(G10,4)),ISNUMBER(INT(MID(B30,11,1))),ISNUMBER(INT(MID(B30,12,1))),MID(B30,11,2)&lt;&gt;"00",OR(ISNUMBER(INT(MID(B30,11,3))),MID(B30,13,1)=""),OR(AND(ISNUMBER(INT(MID(B30,11,3))),MID(B30,11,1)&lt;&gt;"0",MID(B30,14,1)=""),AND((ISNUMBER(INT(MID(B30,11,2)))),MID(B30,13,1)=""))),"oKK")</f>
        <v>0</v>
      </c>
      <c r="Z30" s="1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1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12" t="b">
        <f>IF(AND( EXACT(LEFT(B30,LEN(G8)), G8),ISNUMBER(INT(MID(B30,(LEN(G8)+1),1))),ISNUMBER(INT(MID(B30,(LEN(G8)+2),1))), MID(B30,(LEN(G8)+1),2)&lt;&gt;"00",OR(ISNUMBER(INT(MID(B30,(LEN(G8)+3),1))),MID(B30,(LEN(G8)+3),1)=""),  OR(AND(ISNUMBER(INT(MID(B30,(LEN(G8)+1),3))),MID(B30,(LEN(G8)+1),1)&lt;&gt;"0", MID(B30,(LEN(G8)+4),1)=""),AND((ISNUMBER(INT(MID(B30,(LEN(G8)+1),2)))),MID(B30,(LEN(G8)+3),1)=""))),"OK")</f>
        <v>0</v>
      </c>
      <c r="AC30" s="1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14" t="b">
        <f>IF(LEFT(B30,1)="K",IF(AND(EXACT(LEFT(B30,3),LEFT(G8,3)),MID(B30,4,1)="-",ISNUMBER(INT(MID(B30,5,1))),ISNUMBER(INT(MID(B30,6,1))),MID(B30,5,2)&lt;&gt;"00", MID(B30,5,2)&lt;&gt;MID(G8,2,2),EXACT(MID(B30,7,2), RIGHT(G8,2)),ISNUMBER(INT(MID(B30,9,1))),ISNUMBER(INT(MID(B30,10,1))),MID(B30,9,2)&lt;&gt;"00",OR(ISNUMBER(INT(MID(B30,9,3))),MID(B30,11,1)=""),OR(AND(ISNUMBER(INT(MID(B30,9,3))),MID(B30,9,1)&lt;&gt;"0",MID(B30,12,1)=""),AND((ISNUMBER(INT(MID(B30,9,2)))),MID(B30,11,1)=""))),"oKK"))</f>
        <v>0</v>
      </c>
      <c r="AE30" s="15"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20" t="b">
        <f t="shared" si="28"/>
        <v>0</v>
      </c>
      <c r="AG30" s="20" t="str">
        <f t="shared" si="1"/>
        <v>S# INCORRECT</v>
      </c>
      <c r="BO30" s="55" t="str">
        <f t="shared" si="2"/>
        <v/>
      </c>
      <c r="BP30" s="55" t="b">
        <f t="shared" si="3"/>
        <v>0</v>
      </c>
      <c r="BQ30" s="55" t="b">
        <f t="shared" si="4"/>
        <v>0</v>
      </c>
      <c r="BR30" s="55" t="b">
        <f t="shared" si="5"/>
        <v>0</v>
      </c>
      <c r="BS30" s="55" t="str">
        <f t="shared" si="6"/>
        <v/>
      </c>
      <c r="BT30" s="55" t="str">
        <f t="shared" si="7"/>
        <v/>
      </c>
      <c r="BU30" s="55" t="str">
        <f t="shared" si="8"/>
        <v/>
      </c>
      <c r="BV30" s="55" t="str">
        <f t="shared" si="9"/>
        <v/>
      </c>
      <c r="BW30" s="60" t="str">
        <f t="shared" si="10"/>
        <v/>
      </c>
      <c r="BX30" s="61" t="str">
        <f t="shared" si="29"/>
        <v>INCORRECT</v>
      </c>
      <c r="BY30" s="55" t="b">
        <f t="shared" si="30"/>
        <v>0</v>
      </c>
      <c r="BZ30" s="62" t="str">
        <f t="shared" si="11"/>
        <v/>
      </c>
      <c r="CA30" s="55" t="b">
        <f t="shared" si="12"/>
        <v>0</v>
      </c>
      <c r="CB30" s="55" t="b">
        <f t="shared" si="13"/>
        <v>0</v>
      </c>
      <c r="CC30" s="55" t="b">
        <f t="shared" si="14"/>
        <v>0</v>
      </c>
      <c r="CD30" s="55" t="b">
        <f t="shared" si="15"/>
        <v>0</v>
      </c>
      <c r="CE30" s="55" t="b">
        <f t="shared" si="16"/>
        <v>0</v>
      </c>
      <c r="CF30" s="55" t="b">
        <f t="shared" si="17"/>
        <v>0</v>
      </c>
      <c r="CG30" s="55" t="str">
        <f t="shared" si="18"/>
        <v/>
      </c>
      <c r="CH30" s="55" t="str">
        <f t="shared" si="19"/>
        <v/>
      </c>
      <c r="CI30" s="55" t="str">
        <f t="shared" si="20"/>
        <v/>
      </c>
      <c r="CJ30" s="55" t="str">
        <f t="shared" si="21"/>
        <v/>
      </c>
      <c r="CK30" s="55" t="str">
        <f t="shared" si="22"/>
        <v/>
      </c>
      <c r="CL30" s="55" t="str">
        <f t="shared" si="23"/>
        <v/>
      </c>
      <c r="CM30" s="62" t="str">
        <f t="shared" si="24"/>
        <v/>
      </c>
      <c r="CN30" s="62" t="str">
        <f t="shared" si="25"/>
        <v/>
      </c>
      <c r="CO30" s="63" t="str">
        <f t="shared" si="26"/>
        <v>NO</v>
      </c>
      <c r="CP30" s="63" t="str">
        <f t="shared" si="27"/>
        <v>NO</v>
      </c>
      <c r="CQ30" s="61" t="str">
        <f t="shared" si="31"/>
        <v>NO</v>
      </c>
      <c r="CR30" s="61" t="str">
        <f t="shared" si="32"/>
        <v>NO</v>
      </c>
      <c r="CS30" s="63" t="str">
        <f t="shared" si="33"/>
        <v>OK</v>
      </c>
      <c r="CT30" s="55" t="b">
        <f t="shared" si="34"/>
        <v>0</v>
      </c>
      <c r="CU30" s="55" t="b">
        <f t="shared" si="35"/>
        <v>0</v>
      </c>
      <c r="CV30" s="55" t="b">
        <f t="shared" si="36"/>
        <v>0</v>
      </c>
      <c r="CW30" s="55" t="b">
        <f t="shared" si="37"/>
        <v>0</v>
      </c>
      <c r="CX30" s="62" t="str">
        <f t="shared" si="38"/>
        <v>SEQUENCE INCORRECT</v>
      </c>
      <c r="CY30" s="64">
        <f>COUNTIF(B21:B29,T(B30))</f>
        <v>9</v>
      </c>
    </row>
    <row r="31" spans="1:103" s="20" customFormat="1" ht="18.95" customHeight="1" thickBot="1">
      <c r="A31" s="51"/>
      <c r="B31" s="157"/>
      <c r="C31" s="158"/>
      <c r="D31" s="157"/>
      <c r="E31" s="158"/>
      <c r="F31" s="157"/>
      <c r="G31" s="158"/>
      <c r="H31" s="157"/>
      <c r="I31" s="158"/>
      <c r="J31" s="157"/>
      <c r="K31" s="158"/>
      <c r="L31" s="151" t="str">
        <f>IF(AND(B31&lt;&gt;"", H31&lt;&gt;"", J31&lt;&gt;"",OR(H31&lt;=I17,H31="ABS"),OR(J31&lt;=K17,J31="ABS")),IF(AND(J31="ABS"),"ABS",IF(SUM(H31:J31)=0,"ZERO",SUM(H31,J31))),"")</f>
        <v/>
      </c>
      <c r="M31" s="151"/>
      <c r="N31" s="152" t="str">
        <f>IF(AND(A31&lt;&gt;"",B31&lt;&gt;"",D31&lt;&gt;"", F31&lt;&gt;"", H31&lt;&gt;"", J31&lt;&gt;"",S31="",R31="OK",V31="",OR(D31&lt;=E17,D31="ABS"),OR(F31&lt;=G17,F31="ABS"),OR(H31&lt;=I17,H31="ABS"),OR(J31&lt;=K17,J31="ABS")),IF(AND(OR(D31=0,D31="ABS"),OR(F31=0,F31="ABS"),OR(L31=0,L31="ABS"),D31="ABS",F31="ABS",L31="ABS"),"ABS",IF(AND(SUM(D31:F31)=0,OR(L31="ZERO",L31="ABS")),"ZERO",IF(L31="ABS",SUM(D31,F31),SUM(D31,F31,H31,J31)))),"")</f>
        <v/>
      </c>
      <c r="O31" s="153"/>
      <c r="P31" s="97" t="str">
        <f>IF(N31="","",IF(O17=250,LOOKUP(N31,{"ABS","ZERO",0,125,137,150,165,187,212},{"FAIL","FAIL","FAIL","C","C+","B","B+","A","A+"}),IF(O17=200,LOOKUP(N31,{"ABS","ZERO",0,100,110,120,132,150,170},{"FAIL","FAIL","FAIL","C","C+","B","B+","A","A+"}),IF(O17=150,LOOKUP(N31,{"ABS","ZERO",0,75,82,90,99,112,127},{"FAIL","FAIL","FAIL","C","C+","B","B+","A","A+"}),IF(O17=100,LOOKUP(N31,{"ABS","ZERO",0,50,55,60,66,75,85},{"FAIL","FAIL","FAIL","C","C+","B","B+","A","A+"}),IF(O17=50,LOOKUP(N31,{"ABS","ZERO",0,25,27,30,33,37,42},{"FAIL","FAIL","FAIL","C","C+","B","B+","A","A+"})))))))</f>
        <v/>
      </c>
      <c r="Q31" s="210"/>
      <c r="R31" s="66" t="str">
        <f t="shared" si="0"/>
        <v/>
      </c>
      <c r="S31" s="169" t="str">
        <f>IF(AND(A31&lt;&gt;"",B31&lt;&gt;""),IF(OR(D31&lt;&gt;"ABS"),IF(OR(AND(D31&lt;ROUNDDOWN((0.7*E17),0),D31&lt;&gt;0),D31&gt;E17,D31=""),"Attendance Marks incorrect",""),""),"")</f>
        <v/>
      </c>
      <c r="T31" s="304"/>
      <c r="U31" s="304"/>
      <c r="V31" s="148" t="str">
        <f>IF(OR(AND(OR(F31&lt;=G17, F31=0, F31="ABS"),OR(H31&lt;=I17, H31=0, H31="ABS"),OR(J31&lt;=K17, J31=0,J31="ABS"))),IF(OR(AND(A31="",B31="",D31="",F31="",H31="",J31=""),AND(A31&lt;&gt;"",B31&lt;&gt;"",D31&lt;&gt;"",F31&lt;&gt;"",H31&lt;&gt;"",J31&lt;&gt;"", AG31="OK")),"","Given Marks or Format is incorrect"),"Given Marks or Format is incorrect")</f>
        <v/>
      </c>
      <c r="W31" s="149"/>
      <c r="X31" s="150"/>
      <c r="Y31" s="109" t="b">
        <f>IF(AND(EXACT(LEFT(B31,3),LEFT(G10,3)),MID(B31,4,1)="-",ISNUMBER(INT(MID(B31,5,1))),ISNUMBER(INT(MID(B31,6,1))),MID(B31,5,2)&lt;&gt;"00",MID(B31,5,2)&lt;&gt;MID(G10,2,2),EXACT(MID(B31,7,4),RIGHT(G10,4)),ISNUMBER(INT(MID(B31,11,1))),ISNUMBER(INT(MID(B31,12,1))),MID(B31,11,2)&lt;&gt;"00",OR(ISNUMBER(INT(MID(B31,11,3))),MID(B31,13,1)=""),OR(AND(ISNUMBER(INT(MID(B31,11,3))),MID(B31,11,1)&lt;&gt;"0",MID(B31,14,1)=""),AND((ISNUMBER(INT(MID(B31,11,2)))),MID(B31,13,1)=""))),"oKK")</f>
        <v>0</v>
      </c>
      <c r="Z31" s="1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1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12" t="b">
        <f>IF(AND( EXACT(LEFT(B31,LEN(G8)), G8),ISNUMBER(INT(MID(B31,(LEN(G8)+1),1))),ISNUMBER(INT(MID(B31,(LEN(G8)+2),1))), MID(B31,(LEN(G8)+1),2)&lt;&gt;"00",OR(ISNUMBER(INT(MID(B31,(LEN(G8)+3),1))),MID(B31,(LEN(G8)+3),1)=""),  OR(AND(ISNUMBER(INT(MID(B31,(LEN(G8)+1),3))),MID(B31,(LEN(G8)+1),1)&lt;&gt;"0", MID(B31,(LEN(G8)+4),1)=""),AND((ISNUMBER(INT(MID(B31,(LEN(G8)+1),2)))),MID(B31,(LEN(G8)+3),1)=""))),"OK")</f>
        <v>0</v>
      </c>
      <c r="AC31" s="1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14" t="b">
        <f>IF(LEFT(B31,1)="K",IF(AND(EXACT(LEFT(B31,3),LEFT(G8,3)),MID(B31,4,1)="-",ISNUMBER(INT(MID(B31,5,1))),ISNUMBER(INT(MID(B31,6,1))),MID(B31,5,2)&lt;&gt;"00", MID(B31,5,2)&lt;&gt;MID(G8,2,2),EXACT(MID(B31,7,2), RIGHT(G8,2)),ISNUMBER(INT(MID(B31,9,1))),ISNUMBER(INT(MID(B31,10,1))),MID(B31,9,2)&lt;&gt;"00",OR(ISNUMBER(INT(MID(B31,9,3))),MID(B31,11,1)=""),OR(AND(ISNUMBER(INT(MID(B31,9,3))),MID(B31,9,1)&lt;&gt;"0",MID(B31,12,1)=""),AND((ISNUMBER(INT(MID(B31,9,2)))),MID(B31,11,1)=""))),"oKK"))</f>
        <v>0</v>
      </c>
      <c r="AE31" s="15"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20" t="b">
        <f t="shared" si="28"/>
        <v>0</v>
      </c>
      <c r="AG31" s="20" t="str">
        <f t="shared" si="1"/>
        <v>S# INCORRECT</v>
      </c>
      <c r="BO31" s="55" t="str">
        <f t="shared" si="2"/>
        <v/>
      </c>
      <c r="BP31" s="55" t="b">
        <f t="shared" si="3"/>
        <v>0</v>
      </c>
      <c r="BQ31" s="55" t="b">
        <f t="shared" si="4"/>
        <v>0</v>
      </c>
      <c r="BR31" s="55" t="b">
        <f t="shared" si="5"/>
        <v>0</v>
      </c>
      <c r="BS31" s="55" t="str">
        <f t="shared" si="6"/>
        <v/>
      </c>
      <c r="BT31" s="55" t="str">
        <f t="shared" si="7"/>
        <v/>
      </c>
      <c r="BU31" s="55" t="str">
        <f t="shared" si="8"/>
        <v/>
      </c>
      <c r="BV31" s="55" t="str">
        <f t="shared" si="9"/>
        <v/>
      </c>
      <c r="BW31" s="60" t="str">
        <f t="shared" si="10"/>
        <v/>
      </c>
      <c r="BX31" s="61" t="str">
        <f t="shared" si="29"/>
        <v>INCORRECT</v>
      </c>
      <c r="BY31" s="55" t="b">
        <f t="shared" si="30"/>
        <v>0</v>
      </c>
      <c r="BZ31" s="62" t="str">
        <f t="shared" si="11"/>
        <v/>
      </c>
      <c r="CA31" s="55" t="b">
        <f t="shared" si="12"/>
        <v>0</v>
      </c>
      <c r="CB31" s="55" t="b">
        <f t="shared" si="13"/>
        <v>0</v>
      </c>
      <c r="CC31" s="55" t="b">
        <f t="shared" si="14"/>
        <v>0</v>
      </c>
      <c r="CD31" s="55" t="b">
        <f t="shared" si="15"/>
        <v>0</v>
      </c>
      <c r="CE31" s="55" t="b">
        <f t="shared" si="16"/>
        <v>0</v>
      </c>
      <c r="CF31" s="55" t="b">
        <f t="shared" si="17"/>
        <v>0</v>
      </c>
      <c r="CG31" s="55" t="str">
        <f t="shared" si="18"/>
        <v/>
      </c>
      <c r="CH31" s="55" t="str">
        <f t="shared" si="19"/>
        <v/>
      </c>
      <c r="CI31" s="55" t="str">
        <f t="shared" si="20"/>
        <v/>
      </c>
      <c r="CJ31" s="55" t="str">
        <f t="shared" si="21"/>
        <v/>
      </c>
      <c r="CK31" s="55" t="str">
        <f t="shared" si="22"/>
        <v/>
      </c>
      <c r="CL31" s="55" t="str">
        <f t="shared" si="23"/>
        <v/>
      </c>
      <c r="CM31" s="62" t="str">
        <f t="shared" si="24"/>
        <v/>
      </c>
      <c r="CN31" s="62" t="str">
        <f t="shared" si="25"/>
        <v/>
      </c>
      <c r="CO31" s="63" t="str">
        <f t="shared" si="26"/>
        <v>NO</v>
      </c>
      <c r="CP31" s="63" t="str">
        <f t="shared" si="27"/>
        <v>NO</v>
      </c>
      <c r="CQ31" s="61" t="str">
        <f t="shared" si="31"/>
        <v>NO</v>
      </c>
      <c r="CR31" s="61" t="str">
        <f t="shared" si="32"/>
        <v>NO</v>
      </c>
      <c r="CS31" s="63" t="str">
        <f t="shared" si="33"/>
        <v>OK</v>
      </c>
      <c r="CT31" s="55" t="b">
        <f t="shared" si="34"/>
        <v>0</v>
      </c>
      <c r="CU31" s="55" t="b">
        <f t="shared" si="35"/>
        <v>0</v>
      </c>
      <c r="CV31" s="55" t="b">
        <f t="shared" si="36"/>
        <v>0</v>
      </c>
      <c r="CW31" s="55" t="b">
        <f t="shared" si="37"/>
        <v>0</v>
      </c>
      <c r="CX31" s="62" t="str">
        <f t="shared" si="38"/>
        <v>SEQUENCE INCORRECT</v>
      </c>
      <c r="CY31" s="64">
        <f>COUNTIF(B21:B30,T(B31))</f>
        <v>10</v>
      </c>
    </row>
    <row r="32" spans="1:103" s="20" customFormat="1" ht="18.95" customHeight="1" thickBot="1">
      <c r="A32" s="65"/>
      <c r="B32" s="157"/>
      <c r="C32" s="158"/>
      <c r="D32" s="157"/>
      <c r="E32" s="158"/>
      <c r="F32" s="157"/>
      <c r="G32" s="158"/>
      <c r="H32" s="157"/>
      <c r="I32" s="158"/>
      <c r="J32" s="157"/>
      <c r="K32" s="158"/>
      <c r="L32" s="151" t="str">
        <f>IF(AND(B32&lt;&gt;"", H32&lt;&gt;"", J32&lt;&gt;"",OR(H32&lt;=I17,H32="ABS"),OR(J32&lt;=K17,J32="ABS")),IF(AND(J32="ABS"),"ABS",IF(SUM(H32:J32)=0,"ZERO",SUM(H32,J32))),"")</f>
        <v/>
      </c>
      <c r="M32" s="151"/>
      <c r="N32" s="152" t="str">
        <f>IF(AND(A32&lt;&gt;"",B32&lt;&gt;"",D32&lt;&gt;"", F32&lt;&gt;"", H32&lt;&gt;"", J32&lt;&gt;"",S32="",R32="OK",V32="",OR(D32&lt;=E17,D32="ABS"),OR(F32&lt;=G17,F32="ABS"),OR(H32&lt;=I17,H32="ABS"),OR(J32&lt;=K17,J32="ABS")),IF(AND(OR(D32=0,D32="ABS"),OR(F32=0,F32="ABS"),OR(L32=0,L32="ABS"),D32="ABS",F32="ABS",L32="ABS"),"ABS",IF(AND(SUM(D32:F32)=0,OR(L32="ZERO",L32="ABS")),"ZERO",IF(L32="ABS",SUM(D32,F32),SUM(D32,F32,H32,J32)))),"")</f>
        <v/>
      </c>
      <c r="O32" s="153"/>
      <c r="P32" s="97" t="str">
        <f>IF(N32="","",IF(O17=250,LOOKUP(N32,{"ABS","ZERO",0,125,137,150,165,187,212},{"FAIL","FAIL","FAIL","C","C+","B","B+","A","A+"}),IF(O17=200,LOOKUP(N32,{"ABS","ZERO",0,100,110,120,132,150,170},{"FAIL","FAIL","FAIL","C","C+","B","B+","A","A+"}),IF(O17=150,LOOKUP(N32,{"ABS","ZERO",0,75,82,90,99,112,127},{"FAIL","FAIL","FAIL","C","C+","B","B+","A","A+"}),IF(O17=100,LOOKUP(N32,{"ABS","ZERO",0,50,55,60,66,75,85},{"FAIL","FAIL","FAIL","C","C+","B","B+","A","A+"}),IF(O17=50,LOOKUP(N32,{"ABS","ZERO",0,25,27,30,33,37,42},{"FAIL","FAIL","FAIL","C","C+","B","B+","A","A+"})))))))</f>
        <v/>
      </c>
      <c r="Q32" s="210"/>
      <c r="R32" s="66" t="str">
        <f t="shared" si="0"/>
        <v/>
      </c>
      <c r="S32" s="169" t="str">
        <f>IF(AND(A32&lt;&gt;"",B32&lt;&gt;""),IF(OR(D32&lt;&gt;"ABS"),IF(OR(AND(D32&lt;ROUNDDOWN((0.7*E17),0),D32&lt;&gt;0),D32&gt;E17,D32=""),"Attendance Marks incorrect",""),""),"")</f>
        <v/>
      </c>
      <c r="T32" s="304"/>
      <c r="U32" s="304"/>
      <c r="V32" s="148" t="str">
        <f>IF(OR(AND(OR(F32&lt;=G17, F32=0, F32="ABS"),OR(H32&lt;=I17, H32=0, H32="ABS"),OR(J32&lt;=K17, J32=0,J32="ABS"))),IF(OR(AND(A32="",B32="",D32="",F32="",H32="",J32=""),AND(A32&lt;&gt;"",B32&lt;&gt;"",D32&lt;&gt;"",F32&lt;&gt;"",H32&lt;&gt;"",J32&lt;&gt;"", AG32="OK")),"","Given Marks or Format is incorrect"),"Given Marks or Format is incorrect")</f>
        <v/>
      </c>
      <c r="W32" s="149"/>
      <c r="X32" s="150"/>
      <c r="Y32" s="109" t="b">
        <f>IF(AND(EXACT(LEFT(B32,3),LEFT(G10,3)),MID(B32,4,1)="-",ISNUMBER(INT(MID(B32,5,1))),ISNUMBER(INT(MID(B32,6,1))),MID(B32,5,2)&lt;&gt;"00",MID(B32,5,2)&lt;&gt;MID(G10,2,2),EXACT(MID(B32,7,4),RIGHT(G10,4)),ISNUMBER(INT(MID(B32,11,1))),ISNUMBER(INT(MID(B32,12,1))),MID(B32,11,2)&lt;&gt;"00",OR(ISNUMBER(INT(MID(B32,11,3))),MID(B32,13,1)=""),OR(AND(ISNUMBER(INT(MID(B32,11,3))),MID(B32,11,1)&lt;&gt;"0",MID(B32,14,1)=""),AND((ISNUMBER(INT(MID(B32,11,2)))),MID(B32,13,1)=""))),"oKK")</f>
        <v>0</v>
      </c>
      <c r="Z32" s="1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1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12" t="b">
        <f>IF(AND( EXACT(LEFT(B32,LEN(G8)), G8),ISNUMBER(INT(MID(B32,(LEN(G8)+1),1))),ISNUMBER(INT(MID(B32,(LEN(G8)+2),1))), MID(B32,(LEN(G8)+1),2)&lt;&gt;"00",OR(ISNUMBER(INT(MID(B32,(LEN(G8)+3),1))),MID(B32,(LEN(G8)+3),1)=""),  OR(AND(ISNUMBER(INT(MID(B32,(LEN(G8)+1),3))),MID(B32,(LEN(G8)+1),1)&lt;&gt;"0", MID(B32,(LEN(G8)+4),1)=""),AND((ISNUMBER(INT(MID(B32,(LEN(G8)+1),2)))),MID(B32,(LEN(G8)+3),1)=""))),"OK")</f>
        <v>0</v>
      </c>
      <c r="AC32" s="1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14" t="b">
        <f>IF(LEFT(B32,1)="K",IF(AND(EXACT(LEFT(B32,3),LEFT(G8,3)),MID(B32,4,1)="-",ISNUMBER(INT(MID(B32,5,1))),ISNUMBER(INT(MID(B32,6,1))),MID(B32,5,2)&lt;&gt;"00", MID(B32,5,2)&lt;&gt;MID(G8,2,2),EXACT(MID(B32,7,2), RIGHT(G8,2)),ISNUMBER(INT(MID(B32,9,1))),ISNUMBER(INT(MID(B32,10,1))),MID(B32,9,2)&lt;&gt;"00",OR(ISNUMBER(INT(MID(B32,9,3))),MID(B32,11,1)=""),OR(AND(ISNUMBER(INT(MID(B32,9,3))),MID(B32,9,1)&lt;&gt;"0",MID(B32,12,1)=""),AND((ISNUMBER(INT(MID(B32,9,2)))),MID(B32,11,1)=""))),"oKK"))</f>
        <v>0</v>
      </c>
      <c r="AE32" s="15"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20" t="b">
        <f t="shared" si="28"/>
        <v>0</v>
      </c>
      <c r="AG32" s="20" t="str">
        <f t="shared" si="1"/>
        <v>S# INCORRECT</v>
      </c>
      <c r="BO32" s="55" t="str">
        <f t="shared" si="2"/>
        <v/>
      </c>
      <c r="BP32" s="55" t="b">
        <f t="shared" si="3"/>
        <v>0</v>
      </c>
      <c r="BQ32" s="55" t="b">
        <f t="shared" si="4"/>
        <v>0</v>
      </c>
      <c r="BR32" s="55" t="b">
        <f t="shared" si="5"/>
        <v>0</v>
      </c>
      <c r="BS32" s="55" t="str">
        <f t="shared" si="6"/>
        <v/>
      </c>
      <c r="BT32" s="55" t="str">
        <f t="shared" si="7"/>
        <v/>
      </c>
      <c r="BU32" s="55" t="str">
        <f t="shared" si="8"/>
        <v/>
      </c>
      <c r="BV32" s="55" t="str">
        <f t="shared" si="9"/>
        <v/>
      </c>
      <c r="BW32" s="60" t="str">
        <f t="shared" si="10"/>
        <v/>
      </c>
      <c r="BX32" s="61" t="str">
        <f t="shared" si="29"/>
        <v>INCORRECT</v>
      </c>
      <c r="BY32" s="55" t="b">
        <f t="shared" si="30"/>
        <v>0</v>
      </c>
      <c r="BZ32" s="62" t="str">
        <f t="shared" si="11"/>
        <v/>
      </c>
      <c r="CA32" s="55" t="b">
        <f t="shared" si="12"/>
        <v>0</v>
      </c>
      <c r="CB32" s="55" t="b">
        <f t="shared" si="13"/>
        <v>0</v>
      </c>
      <c r="CC32" s="55" t="b">
        <f t="shared" si="14"/>
        <v>0</v>
      </c>
      <c r="CD32" s="55" t="b">
        <f t="shared" si="15"/>
        <v>0</v>
      </c>
      <c r="CE32" s="55" t="b">
        <f t="shared" si="16"/>
        <v>0</v>
      </c>
      <c r="CF32" s="55" t="b">
        <f t="shared" si="17"/>
        <v>0</v>
      </c>
      <c r="CG32" s="55" t="str">
        <f t="shared" si="18"/>
        <v/>
      </c>
      <c r="CH32" s="55" t="str">
        <f t="shared" si="19"/>
        <v/>
      </c>
      <c r="CI32" s="55" t="str">
        <f t="shared" si="20"/>
        <v/>
      </c>
      <c r="CJ32" s="55" t="str">
        <f t="shared" si="21"/>
        <v/>
      </c>
      <c r="CK32" s="55" t="str">
        <f t="shared" si="22"/>
        <v/>
      </c>
      <c r="CL32" s="55" t="str">
        <f t="shared" si="23"/>
        <v/>
      </c>
      <c r="CM32" s="62" t="str">
        <f t="shared" si="24"/>
        <v/>
      </c>
      <c r="CN32" s="62" t="str">
        <f t="shared" si="25"/>
        <v/>
      </c>
      <c r="CO32" s="63" t="str">
        <f t="shared" si="26"/>
        <v>NO</v>
      </c>
      <c r="CP32" s="63" t="str">
        <f t="shared" si="27"/>
        <v>NO</v>
      </c>
      <c r="CQ32" s="61" t="str">
        <f t="shared" si="31"/>
        <v>NO</v>
      </c>
      <c r="CR32" s="61" t="str">
        <f t="shared" si="32"/>
        <v>NO</v>
      </c>
      <c r="CS32" s="63" t="str">
        <f t="shared" si="33"/>
        <v>OK</v>
      </c>
      <c r="CT32" s="55" t="b">
        <f t="shared" si="34"/>
        <v>0</v>
      </c>
      <c r="CU32" s="55" t="b">
        <f t="shared" si="35"/>
        <v>0</v>
      </c>
      <c r="CV32" s="55" t="b">
        <f t="shared" si="36"/>
        <v>0</v>
      </c>
      <c r="CW32" s="55" t="b">
        <f t="shared" si="37"/>
        <v>0</v>
      </c>
      <c r="CX32" s="62" t="str">
        <f t="shared" si="38"/>
        <v>SEQUENCE INCORRECT</v>
      </c>
      <c r="CY32" s="64">
        <f>COUNTIF(B21:B31,T(B32))</f>
        <v>11</v>
      </c>
    </row>
    <row r="33" spans="1:103" s="20" customFormat="1" ht="18.95" customHeight="1" thickBot="1">
      <c r="A33" s="51"/>
      <c r="B33" s="157"/>
      <c r="C33" s="158"/>
      <c r="D33" s="157"/>
      <c r="E33" s="158"/>
      <c r="F33" s="157"/>
      <c r="G33" s="158"/>
      <c r="H33" s="157"/>
      <c r="I33" s="158"/>
      <c r="J33" s="157"/>
      <c r="K33" s="158"/>
      <c r="L33" s="151" t="str">
        <f>IF(AND(B33&lt;&gt;"", H33&lt;&gt;"", J33&lt;&gt;"",OR(H33&lt;=I17,H33="ABS"),OR(J33&lt;=K17,J33="ABS")),IF(AND(J33="ABS"),"ABS",IF(SUM(H33:J33)=0,"ZERO",SUM(H33,J33))),"")</f>
        <v/>
      </c>
      <c r="M33" s="151"/>
      <c r="N33" s="152" t="str">
        <f>IF(AND(A33&lt;&gt;"",B33&lt;&gt;"",D33&lt;&gt;"", F33&lt;&gt;"", H33&lt;&gt;"", J33&lt;&gt;"",S33="",R33="OK",V33="",OR(D33&lt;=E17,D33="ABS"),OR(F33&lt;=G17,F33="ABS"),OR(H33&lt;=I17,H33="ABS"),OR(J33&lt;=K17,J33="ABS")),IF(AND(OR(D33=0,D33="ABS"),OR(F33=0,F33="ABS"),OR(L33=0,L33="ABS"),D33="ABS",F33="ABS",L33="ABS"),"ABS",IF(AND(SUM(D33:F33)=0,OR(L33="ZERO",L33="ABS")),"ZERO",IF(L33="ABS",SUM(D33,F33),SUM(D33,F33,H33,J33)))),"")</f>
        <v/>
      </c>
      <c r="O33" s="153"/>
      <c r="P33" s="97" t="str">
        <f>IF(N33="","",IF(O17=250,LOOKUP(N33,{"ABS","ZERO",0,125,137,150,165,187,212},{"FAIL","FAIL","FAIL","C","C+","B","B+","A","A+"}),IF(O17=200,LOOKUP(N33,{"ABS","ZERO",0,100,110,120,132,150,170},{"FAIL","FAIL","FAIL","C","C+","B","B+","A","A+"}),IF(O17=150,LOOKUP(N33,{"ABS","ZERO",0,75,82,90,99,112,127},{"FAIL","FAIL","FAIL","C","C+","B","B+","A","A+"}),IF(O17=100,LOOKUP(N33,{"ABS","ZERO",0,50,55,60,66,75,85},{"FAIL","FAIL","FAIL","C","C+","B","B+","A","A+"}),IF(O17=50,LOOKUP(N33,{"ABS","ZERO",0,25,27,30,33,37,42},{"FAIL","FAIL","FAIL","C","C+","B","B+","A","A+"})))))))</f>
        <v/>
      </c>
      <c r="Q33" s="210"/>
      <c r="R33" s="66" t="str">
        <f t="shared" si="0"/>
        <v/>
      </c>
      <c r="S33" s="169" t="str">
        <f>IF(AND(A33&lt;&gt;"",B33&lt;&gt;""),IF(OR(D33&lt;&gt;"ABS"),IF(OR(AND(D33&lt;ROUNDDOWN((0.7*E17),0),D33&lt;&gt;0),D33&gt;E17,D33=""),"Attendance Marks incorrect",""),""),"")</f>
        <v/>
      </c>
      <c r="T33" s="304"/>
      <c r="U33" s="304"/>
      <c r="V33" s="148" t="str">
        <f>IF(OR(AND(OR(F33&lt;=G17, F33=0, F33="ABS"),OR(H33&lt;=I17, H33=0, H33="ABS"),OR(J33&lt;=K17, J33=0,J33="ABS"))),IF(OR(AND(A33="",B33="",D33="",F33="",H33="",J33=""),AND(A33&lt;&gt;"",B33&lt;&gt;"",D33&lt;&gt;"",F33&lt;&gt;"",H33&lt;&gt;"",J33&lt;&gt;"", AG33="OK")),"","Given Marks or Format is incorrect"),"Given Marks or Format is incorrect")</f>
        <v/>
      </c>
      <c r="W33" s="149"/>
      <c r="X33" s="150"/>
      <c r="Y33" s="109" t="b">
        <f>IF(AND(EXACT(LEFT(B33,3),LEFT(G10,3)),MID(B33,4,1)="-",ISNUMBER(INT(MID(B33,5,1))),ISNUMBER(INT(MID(B33,6,1))),MID(B33,5,2)&lt;&gt;"00",MID(B33,5,2)&lt;&gt;MID(G10,2,2),EXACT(MID(B33,7,4),RIGHT(G10,4)),ISNUMBER(INT(MID(B33,11,1))),ISNUMBER(INT(MID(B33,12,1))),MID(B33,11,2)&lt;&gt;"00",OR(ISNUMBER(INT(MID(B33,11,3))),MID(B33,13,1)=""),OR(AND(ISNUMBER(INT(MID(B33,11,3))),MID(B33,11,1)&lt;&gt;"0",MID(B33,14,1)=""),AND((ISNUMBER(INT(MID(B33,11,2)))),MID(B33,13,1)=""))),"oKK")</f>
        <v>0</v>
      </c>
      <c r="Z33" s="1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1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12" t="b">
        <f>IF(AND( EXACT(LEFT(B33,LEN(G8)), G8),ISNUMBER(INT(MID(B33,(LEN(G8)+1),1))),ISNUMBER(INT(MID(B33,(LEN(G8)+2),1))), MID(B33,(LEN(G8)+1),2)&lt;&gt;"00",OR(ISNUMBER(INT(MID(B33,(LEN(G8)+3),1))),MID(B33,(LEN(G8)+3),1)=""),  OR(AND(ISNUMBER(INT(MID(B33,(LEN(G8)+1),3))),MID(B33,(LEN(G8)+1),1)&lt;&gt;"0", MID(B33,(LEN(G8)+4),1)=""),AND((ISNUMBER(INT(MID(B33,(LEN(G8)+1),2)))),MID(B33,(LEN(G8)+3),1)=""))),"OK")</f>
        <v>0</v>
      </c>
      <c r="AC33" s="1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14" t="b">
        <f>IF(LEFT(B33,1)="K",IF(AND(EXACT(LEFT(B33,3),LEFT(G8,3)),MID(B33,4,1)="-",ISNUMBER(INT(MID(B33,5,1))),ISNUMBER(INT(MID(B33,6,1))),MID(B33,5,2)&lt;&gt;"00", MID(B33,5,2)&lt;&gt;MID(G8,2,2),EXACT(MID(B33,7,2), RIGHT(G8,2)),ISNUMBER(INT(MID(B33,9,1))),ISNUMBER(INT(MID(B33,10,1))),MID(B33,9,2)&lt;&gt;"00",OR(ISNUMBER(INT(MID(B33,9,3))),MID(B33,11,1)=""),OR(AND(ISNUMBER(INT(MID(B33,9,3))),MID(B33,9,1)&lt;&gt;"0",MID(B33,12,1)=""),AND((ISNUMBER(INT(MID(B33,9,2)))),MID(B33,11,1)=""))),"oKK"))</f>
        <v>0</v>
      </c>
      <c r="AE33" s="15"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20" t="b">
        <f t="shared" si="28"/>
        <v>0</v>
      </c>
      <c r="AG33" s="20" t="str">
        <f t="shared" si="1"/>
        <v>S# INCORRECT</v>
      </c>
      <c r="BO33" s="55" t="str">
        <f t="shared" si="2"/>
        <v/>
      </c>
      <c r="BP33" s="55" t="b">
        <f t="shared" si="3"/>
        <v>0</v>
      </c>
      <c r="BQ33" s="55" t="b">
        <f t="shared" si="4"/>
        <v>0</v>
      </c>
      <c r="BR33" s="55" t="b">
        <f t="shared" si="5"/>
        <v>0</v>
      </c>
      <c r="BS33" s="55" t="str">
        <f t="shared" si="6"/>
        <v/>
      </c>
      <c r="BT33" s="55" t="str">
        <f t="shared" si="7"/>
        <v/>
      </c>
      <c r="BU33" s="55" t="str">
        <f t="shared" si="8"/>
        <v/>
      </c>
      <c r="BV33" s="55" t="str">
        <f t="shared" si="9"/>
        <v/>
      </c>
      <c r="BW33" s="60" t="str">
        <f t="shared" si="10"/>
        <v/>
      </c>
      <c r="BX33" s="61" t="str">
        <f t="shared" si="29"/>
        <v>INCORRECT</v>
      </c>
      <c r="BY33" s="55" t="b">
        <f t="shared" si="30"/>
        <v>0</v>
      </c>
      <c r="BZ33" s="62" t="str">
        <f t="shared" si="11"/>
        <v/>
      </c>
      <c r="CA33" s="55" t="b">
        <f t="shared" si="12"/>
        <v>0</v>
      </c>
      <c r="CB33" s="55" t="b">
        <f t="shared" si="13"/>
        <v>0</v>
      </c>
      <c r="CC33" s="55" t="b">
        <f t="shared" si="14"/>
        <v>0</v>
      </c>
      <c r="CD33" s="55" t="b">
        <f t="shared" si="15"/>
        <v>0</v>
      </c>
      <c r="CE33" s="55" t="b">
        <f t="shared" si="16"/>
        <v>0</v>
      </c>
      <c r="CF33" s="55" t="b">
        <f t="shared" si="17"/>
        <v>0</v>
      </c>
      <c r="CG33" s="55" t="str">
        <f t="shared" si="18"/>
        <v/>
      </c>
      <c r="CH33" s="55" t="str">
        <f t="shared" si="19"/>
        <v/>
      </c>
      <c r="CI33" s="55" t="str">
        <f t="shared" si="20"/>
        <v/>
      </c>
      <c r="CJ33" s="55" t="str">
        <f t="shared" si="21"/>
        <v/>
      </c>
      <c r="CK33" s="55" t="str">
        <f t="shared" si="22"/>
        <v/>
      </c>
      <c r="CL33" s="55" t="str">
        <f t="shared" si="23"/>
        <v/>
      </c>
      <c r="CM33" s="62" t="str">
        <f t="shared" si="24"/>
        <v/>
      </c>
      <c r="CN33" s="62" t="str">
        <f t="shared" si="25"/>
        <v/>
      </c>
      <c r="CO33" s="63" t="str">
        <f t="shared" si="26"/>
        <v>NO</v>
      </c>
      <c r="CP33" s="63" t="str">
        <f t="shared" si="27"/>
        <v>NO</v>
      </c>
      <c r="CQ33" s="61" t="str">
        <f t="shared" si="31"/>
        <v>NO</v>
      </c>
      <c r="CR33" s="61" t="str">
        <f t="shared" si="32"/>
        <v>NO</v>
      </c>
      <c r="CS33" s="63" t="str">
        <f t="shared" si="33"/>
        <v>OK</v>
      </c>
      <c r="CT33" s="55" t="b">
        <f t="shared" si="34"/>
        <v>0</v>
      </c>
      <c r="CU33" s="55" t="b">
        <f t="shared" si="35"/>
        <v>0</v>
      </c>
      <c r="CV33" s="55" t="b">
        <f t="shared" si="36"/>
        <v>0</v>
      </c>
      <c r="CW33" s="55" t="b">
        <f t="shared" si="37"/>
        <v>0</v>
      </c>
      <c r="CX33" s="62" t="str">
        <f t="shared" si="38"/>
        <v>SEQUENCE INCORRECT</v>
      </c>
      <c r="CY33" s="64">
        <f>COUNTIF(B21:B32,T(B33))</f>
        <v>12</v>
      </c>
    </row>
    <row r="34" spans="1:103" s="20" customFormat="1" ht="18.95" customHeight="1" thickBot="1">
      <c r="A34" s="65"/>
      <c r="B34" s="157"/>
      <c r="C34" s="158"/>
      <c r="D34" s="157"/>
      <c r="E34" s="158"/>
      <c r="F34" s="157"/>
      <c r="G34" s="158"/>
      <c r="H34" s="157"/>
      <c r="I34" s="158"/>
      <c r="J34" s="157"/>
      <c r="K34" s="158"/>
      <c r="L34" s="151" t="str">
        <f>IF(AND(B34&lt;&gt;"", H34&lt;&gt;"", J34&lt;&gt;"",OR(H34&lt;=I17,H34="ABS"),OR(J34&lt;=K17,J34="ABS")),IF(AND(J34="ABS"),"ABS",IF(SUM(H34:J34)=0,"ZERO",SUM(H34,J34))),"")</f>
        <v/>
      </c>
      <c r="M34" s="151"/>
      <c r="N34" s="152" t="str">
        <f>IF(AND(A34&lt;&gt;"",B34&lt;&gt;"",D34&lt;&gt;"", F34&lt;&gt;"", H34&lt;&gt;"", J34&lt;&gt;"",S34="",R34="OK",V34="",OR(D34&lt;=E17,D34="ABS"),OR(F34&lt;=G17,F34="ABS"),OR(H34&lt;=I17,H34="ABS"),OR(J34&lt;=K17,J34="ABS")),IF(AND(OR(D34=0,D34="ABS"),OR(F34=0,F34="ABS"),OR(L34=0,L34="ABS"),D34="ABS",F34="ABS",L34="ABS"),"ABS",IF(AND(SUM(D34:F34)=0,OR(L34="ZERO",L34="ABS")),"ZERO",IF(L34="ABS",SUM(D34,F34),SUM(D34,F34,H34,J34)))),"")</f>
        <v/>
      </c>
      <c r="O34" s="153"/>
      <c r="P34" s="97" t="str">
        <f>IF(N34="","",IF(O17=250,LOOKUP(N34,{"ABS","ZERO",0,125,137,150,165,187,212},{"FAIL","FAIL","FAIL","C","C+","B","B+","A","A+"}),IF(O17=200,LOOKUP(N34,{"ABS","ZERO",0,100,110,120,132,150,170},{"FAIL","FAIL","FAIL","C","C+","B","B+","A","A+"}),IF(O17=150,LOOKUP(N34,{"ABS","ZERO",0,75,82,90,99,112,127},{"FAIL","FAIL","FAIL","C","C+","B","B+","A","A+"}),IF(O17=100,LOOKUP(N34,{"ABS","ZERO",0,50,55,60,66,75,85},{"FAIL","FAIL","FAIL","C","C+","B","B+","A","A+"}),IF(O17=50,LOOKUP(N34,{"ABS","ZERO",0,25,27,30,33,37,42},{"FAIL","FAIL","FAIL","C","C+","B","B+","A","A+"})))))))</f>
        <v/>
      </c>
      <c r="Q34" s="210"/>
      <c r="R34" s="66" t="str">
        <f t="shared" si="0"/>
        <v/>
      </c>
      <c r="S34" s="169" t="str">
        <f>IF(AND(A34&lt;&gt;"",B34&lt;&gt;""),IF(OR(D34&lt;&gt;"ABS"),IF(OR(AND(D34&lt;ROUNDDOWN((0.7*E17),0),D34&lt;&gt;0),D34&gt;E17,D34=""),"Attendance Marks incorrect",""),""),"")</f>
        <v/>
      </c>
      <c r="T34" s="304"/>
      <c r="U34" s="304"/>
      <c r="V34" s="148" t="str">
        <f>IF(OR(AND(OR(F34&lt;=G17, F34=0, F34="ABS"),OR(H34&lt;=I17, H34=0, H34="ABS"),OR(J34&lt;=K17, J34=0,J34="ABS"))),IF(OR(AND(A34="",B34="",D34="",F34="",H34="",J34=""),AND(A34&lt;&gt;"",B34&lt;&gt;"",D34&lt;&gt;"",F34&lt;&gt;"",H34&lt;&gt;"",J34&lt;&gt;"", AG34="OK")),"","Given Marks or Format is incorrect"),"Given Marks or Format is incorrect")</f>
        <v/>
      </c>
      <c r="W34" s="149"/>
      <c r="X34" s="150"/>
      <c r="Y34" s="109" t="b">
        <f>IF(AND(EXACT(LEFT(B34,3),LEFT(G10,3)),MID(B34,4,1)="-",ISNUMBER(INT(MID(B34,5,1))),ISNUMBER(INT(MID(B34,6,1))),MID(B34,5,2)&lt;&gt;"00",MID(B34,5,2)&lt;&gt;MID(G10,2,2),EXACT(MID(B34,7,4),RIGHT(G10,4)),ISNUMBER(INT(MID(B34,11,1))),ISNUMBER(INT(MID(B34,12,1))),MID(B34,11,2)&lt;&gt;"00",OR(ISNUMBER(INT(MID(B34,11,3))),MID(B34,13,1)=""),OR(AND(ISNUMBER(INT(MID(B34,11,3))),MID(B34,11,1)&lt;&gt;"0",MID(B34,14,1)=""),AND((ISNUMBER(INT(MID(B34,11,2)))),MID(B34,13,1)=""))),"oKK")</f>
        <v>0</v>
      </c>
      <c r="Z34" s="1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1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12" t="b">
        <f>IF(AND( EXACT(LEFT(B34,LEN(G8)), G8),ISNUMBER(INT(MID(B34,(LEN(G8)+1),1))),ISNUMBER(INT(MID(B34,(LEN(G8)+2),1))), MID(B34,(LEN(G8)+1),2)&lt;&gt;"00",OR(ISNUMBER(INT(MID(B34,(LEN(G8)+3),1))),MID(B34,(LEN(G8)+3),1)=""),  OR(AND(ISNUMBER(INT(MID(B34,(LEN(G8)+1),3))),MID(B34,(LEN(G8)+1),1)&lt;&gt;"0", MID(B34,(LEN(G8)+4),1)=""),AND((ISNUMBER(INT(MID(B34,(LEN(G8)+1),2)))),MID(B34,(LEN(G8)+3),1)=""))),"OK")</f>
        <v>0</v>
      </c>
      <c r="AC34" s="1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14" t="b">
        <f>IF(LEFT(B34,1)="K",IF(AND(EXACT(LEFT(B34,3),LEFT(G8,3)),MID(B34,4,1)="-",ISNUMBER(INT(MID(B34,5,1))),ISNUMBER(INT(MID(B34,6,1))),MID(B34,5,2)&lt;&gt;"00", MID(B34,5,2)&lt;&gt;MID(G8,2,2),EXACT(MID(B34,7,2), RIGHT(G8,2)),ISNUMBER(INT(MID(B34,9,1))),ISNUMBER(INT(MID(B34,10,1))),MID(B34,9,2)&lt;&gt;"00",OR(ISNUMBER(INT(MID(B34,9,3))),MID(B34,11,1)=""),OR(AND(ISNUMBER(INT(MID(B34,9,3))),MID(B34,9,1)&lt;&gt;"0",MID(B34,12,1)=""),AND((ISNUMBER(INT(MID(B34,9,2)))),MID(B34,11,1)=""))),"oKK"))</f>
        <v>0</v>
      </c>
      <c r="AE34" s="15"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20" t="b">
        <f t="shared" si="28"/>
        <v>0</v>
      </c>
      <c r="AG34" s="20" t="str">
        <f t="shared" si="1"/>
        <v>S# INCORRECT</v>
      </c>
      <c r="BO34" s="55" t="str">
        <f t="shared" si="2"/>
        <v/>
      </c>
      <c r="BP34" s="55" t="b">
        <f t="shared" si="3"/>
        <v>0</v>
      </c>
      <c r="BQ34" s="55" t="b">
        <f t="shared" si="4"/>
        <v>0</v>
      </c>
      <c r="BR34" s="55" t="b">
        <f t="shared" si="5"/>
        <v>0</v>
      </c>
      <c r="BS34" s="55" t="str">
        <f t="shared" si="6"/>
        <v/>
      </c>
      <c r="BT34" s="55" t="str">
        <f t="shared" si="7"/>
        <v/>
      </c>
      <c r="BU34" s="55" t="str">
        <f t="shared" si="8"/>
        <v/>
      </c>
      <c r="BV34" s="55" t="str">
        <f t="shared" si="9"/>
        <v/>
      </c>
      <c r="BW34" s="60" t="str">
        <f t="shared" si="10"/>
        <v/>
      </c>
      <c r="BX34" s="61" t="str">
        <f t="shared" si="29"/>
        <v>INCORRECT</v>
      </c>
      <c r="BY34" s="55" t="b">
        <f t="shared" si="30"/>
        <v>0</v>
      </c>
      <c r="BZ34" s="62" t="str">
        <f t="shared" si="11"/>
        <v/>
      </c>
      <c r="CA34" s="55" t="b">
        <f t="shared" si="12"/>
        <v>0</v>
      </c>
      <c r="CB34" s="55" t="b">
        <f t="shared" si="13"/>
        <v>0</v>
      </c>
      <c r="CC34" s="55" t="b">
        <f t="shared" si="14"/>
        <v>0</v>
      </c>
      <c r="CD34" s="55" t="b">
        <f t="shared" si="15"/>
        <v>0</v>
      </c>
      <c r="CE34" s="55" t="b">
        <f t="shared" si="16"/>
        <v>0</v>
      </c>
      <c r="CF34" s="55" t="b">
        <f t="shared" si="17"/>
        <v>0</v>
      </c>
      <c r="CG34" s="55" t="str">
        <f t="shared" si="18"/>
        <v/>
      </c>
      <c r="CH34" s="55" t="str">
        <f t="shared" si="19"/>
        <v/>
      </c>
      <c r="CI34" s="55" t="str">
        <f t="shared" si="20"/>
        <v/>
      </c>
      <c r="CJ34" s="55" t="str">
        <f t="shared" si="21"/>
        <v/>
      </c>
      <c r="CK34" s="55" t="str">
        <f t="shared" si="22"/>
        <v/>
      </c>
      <c r="CL34" s="55" t="str">
        <f t="shared" si="23"/>
        <v/>
      </c>
      <c r="CM34" s="62" t="str">
        <f t="shared" si="24"/>
        <v/>
      </c>
      <c r="CN34" s="62" t="str">
        <f t="shared" si="25"/>
        <v/>
      </c>
      <c r="CO34" s="63" t="str">
        <f t="shared" si="26"/>
        <v>NO</v>
      </c>
      <c r="CP34" s="63" t="str">
        <f t="shared" si="27"/>
        <v>NO</v>
      </c>
      <c r="CQ34" s="61" t="str">
        <f t="shared" si="31"/>
        <v>NO</v>
      </c>
      <c r="CR34" s="61" t="str">
        <f t="shared" si="32"/>
        <v>NO</v>
      </c>
      <c r="CS34" s="63" t="str">
        <f t="shared" si="33"/>
        <v>OK</v>
      </c>
      <c r="CT34" s="55" t="b">
        <f t="shared" si="34"/>
        <v>0</v>
      </c>
      <c r="CU34" s="55" t="b">
        <f t="shared" si="35"/>
        <v>0</v>
      </c>
      <c r="CV34" s="55" t="b">
        <f t="shared" si="36"/>
        <v>0</v>
      </c>
      <c r="CW34" s="55" t="b">
        <f t="shared" si="37"/>
        <v>0</v>
      </c>
      <c r="CX34" s="62" t="str">
        <f t="shared" si="38"/>
        <v>SEQUENCE INCORRECT</v>
      </c>
      <c r="CY34" s="64">
        <f>COUNTIF(B21:B33,T(B34))</f>
        <v>13</v>
      </c>
    </row>
    <row r="35" spans="1:103" s="20" customFormat="1" ht="18.95" customHeight="1" thickBot="1">
      <c r="A35" s="51"/>
      <c r="B35" s="157"/>
      <c r="C35" s="158"/>
      <c r="D35" s="157"/>
      <c r="E35" s="158"/>
      <c r="F35" s="157"/>
      <c r="G35" s="158"/>
      <c r="H35" s="157"/>
      <c r="I35" s="158"/>
      <c r="J35" s="157"/>
      <c r="K35" s="158"/>
      <c r="L35" s="151" t="str">
        <f>IF(AND(B35&lt;&gt;"", H35&lt;&gt;"", J35&lt;&gt;"",OR(H35&lt;=I17,H35="ABS"),OR(J35&lt;=K17,J35="ABS")),IF(AND(J35="ABS"),"ABS",IF(SUM(H35:J35)=0,"ZERO",SUM(H35,J35))),"")</f>
        <v/>
      </c>
      <c r="M35" s="151"/>
      <c r="N35" s="152" t="str">
        <f>IF(AND(A35&lt;&gt;"",B35&lt;&gt;"",D35&lt;&gt;"", F35&lt;&gt;"", H35&lt;&gt;"", J35&lt;&gt;"",S35="",R35="OK",V35="",OR(D35&lt;=E17,D35="ABS"),OR(F35&lt;=G17,F35="ABS"),OR(H35&lt;=I17,H35="ABS"),OR(J35&lt;=K17,J35="ABS")),IF(AND(OR(D35=0,D35="ABS"),OR(F35=0,F35="ABS"),OR(L35=0,L35="ABS"),D35="ABS",F35="ABS",L35="ABS"),"ABS",IF(AND(SUM(D35:F35)=0,OR(L35="ZERO",L35="ABS")),"ZERO",IF(L35="ABS",SUM(D35,F35),SUM(D35,F35,H35,J35)))),"")</f>
        <v/>
      </c>
      <c r="O35" s="153"/>
      <c r="P35" s="97" t="str">
        <f>IF(N35="","",IF(O17=250,LOOKUP(N35,{"ABS","ZERO",0,125,137,150,165,187,212},{"FAIL","FAIL","FAIL","C","C+","B","B+","A","A+"}),IF(O17=200,LOOKUP(N35,{"ABS","ZERO",0,100,110,120,132,150,170},{"FAIL","FAIL","FAIL","C","C+","B","B+","A","A+"}),IF(O17=150,LOOKUP(N35,{"ABS","ZERO",0,75,82,90,99,112,127},{"FAIL","FAIL","FAIL","C","C+","B","B+","A","A+"}),IF(O17=100,LOOKUP(N35,{"ABS","ZERO",0,50,55,60,66,75,85},{"FAIL","FAIL","FAIL","C","C+","B","B+","A","A+"}),IF(O17=50,LOOKUP(N35,{"ABS","ZERO",0,25,27,30,33,37,42},{"FAIL","FAIL","FAIL","C","C+","B","B+","A","A+"})))))))</f>
        <v/>
      </c>
      <c r="Q35" s="210"/>
      <c r="R35" s="66" t="str">
        <f t="shared" si="0"/>
        <v/>
      </c>
      <c r="S35" s="169" t="str">
        <f>IF(AND(A35&lt;&gt;"",B35&lt;&gt;""),IF(OR(D35&lt;&gt;"ABS"),IF(OR(AND(D35&lt;ROUNDDOWN((0.7*E17),0),D35&lt;&gt;0),D35&gt;E17,D35=""),"Attendance Marks incorrect",""),""),"")</f>
        <v/>
      </c>
      <c r="T35" s="304"/>
      <c r="U35" s="304"/>
      <c r="V35" s="148" t="str">
        <f>IF(OR(AND(OR(F35&lt;=G17, F35=0, F35="ABS"),OR(H35&lt;=I17, H35=0, H35="ABS"),OR(J35&lt;=K17, J35=0,J35="ABS"))),IF(OR(AND(A35="",B35="",D35="",F35="",H35="",J35=""),AND(A35&lt;&gt;"",B35&lt;&gt;"",D35&lt;&gt;"",F35&lt;&gt;"",H35&lt;&gt;"",J35&lt;&gt;"", AG35="OK")),"","Given Marks or Format is incorrect"),"Given Marks or Format is incorrect")</f>
        <v/>
      </c>
      <c r="W35" s="149"/>
      <c r="X35" s="150"/>
      <c r="Y35" s="109" t="b">
        <f>IF(AND(EXACT(LEFT(B35,3),LEFT(G10,3)),MID(B35,4,1)="-",ISNUMBER(INT(MID(B35,5,1))),ISNUMBER(INT(MID(B35,6,1))),MID(B35,5,2)&lt;&gt;"00",MID(B35,5,2)&lt;&gt;MID(G10,2,2),EXACT(MID(B35,7,4),RIGHT(G10,4)),ISNUMBER(INT(MID(B35,11,1))),ISNUMBER(INT(MID(B35,12,1))),MID(B35,11,2)&lt;&gt;"00",OR(ISNUMBER(INT(MID(B35,11,3))),MID(B35,13,1)=""),OR(AND(ISNUMBER(INT(MID(B35,11,3))),MID(B35,11,1)&lt;&gt;"0",MID(B35,14,1)=""),AND((ISNUMBER(INT(MID(B35,11,2)))),MID(B35,13,1)=""))),"oKK")</f>
        <v>0</v>
      </c>
      <c r="Z35" s="1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1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12" t="b">
        <f>IF(AND( EXACT(LEFT(B35,LEN(G8)), G8),ISNUMBER(INT(MID(B35,(LEN(G8)+1),1))),ISNUMBER(INT(MID(B35,(LEN(G8)+2),1))), MID(B35,(LEN(G8)+1),2)&lt;&gt;"00",OR(ISNUMBER(INT(MID(B35,(LEN(G8)+3),1))),MID(B35,(LEN(G8)+3),1)=""),  OR(AND(ISNUMBER(INT(MID(B35,(LEN(G8)+1),3))),MID(B35,(LEN(G8)+1),1)&lt;&gt;"0", MID(B35,(LEN(G8)+4),1)=""),AND((ISNUMBER(INT(MID(B35,(LEN(G8)+1),2)))),MID(B35,(LEN(G8)+3),1)=""))),"OK")</f>
        <v>0</v>
      </c>
      <c r="AC35" s="1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14" t="b">
        <f>IF(LEFT(B35,1)="K",IF(AND(EXACT(LEFT(B35,3),LEFT(G8,3)),MID(B35,4,1)="-",ISNUMBER(INT(MID(B35,5,1))),ISNUMBER(INT(MID(B35,6,1))),MID(B35,5,2)&lt;&gt;"00", MID(B35,5,2)&lt;&gt;MID(G8,2,2),EXACT(MID(B35,7,2), RIGHT(G8,2)),ISNUMBER(INT(MID(B35,9,1))),ISNUMBER(INT(MID(B35,10,1))),MID(B35,9,2)&lt;&gt;"00",OR(ISNUMBER(INT(MID(B35,9,3))),MID(B35,11,1)=""),OR(AND(ISNUMBER(INT(MID(B35,9,3))),MID(B35,9,1)&lt;&gt;"0",MID(B35,12,1)=""),AND((ISNUMBER(INT(MID(B35,9,2)))),MID(B35,11,1)=""))),"oKK"))</f>
        <v>0</v>
      </c>
      <c r="AE35" s="15"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20" t="b">
        <f t="shared" si="28"/>
        <v>0</v>
      </c>
      <c r="AG35" s="20" t="str">
        <f t="shared" si="1"/>
        <v>S# INCORRECT</v>
      </c>
      <c r="BO35" s="55" t="str">
        <f t="shared" si="2"/>
        <v/>
      </c>
      <c r="BP35" s="55" t="b">
        <f t="shared" si="3"/>
        <v>0</v>
      </c>
      <c r="BQ35" s="55" t="b">
        <f t="shared" si="4"/>
        <v>0</v>
      </c>
      <c r="BR35" s="55" t="b">
        <f t="shared" si="5"/>
        <v>0</v>
      </c>
      <c r="BS35" s="55" t="str">
        <f t="shared" si="6"/>
        <v/>
      </c>
      <c r="BT35" s="55" t="str">
        <f t="shared" si="7"/>
        <v/>
      </c>
      <c r="BU35" s="55" t="str">
        <f t="shared" si="8"/>
        <v/>
      </c>
      <c r="BV35" s="55" t="str">
        <f t="shared" si="9"/>
        <v/>
      </c>
      <c r="BW35" s="60" t="str">
        <f t="shared" si="10"/>
        <v/>
      </c>
      <c r="BX35" s="61" t="str">
        <f t="shared" si="29"/>
        <v>INCORRECT</v>
      </c>
      <c r="BY35" s="55" t="b">
        <f t="shared" si="30"/>
        <v>0</v>
      </c>
      <c r="BZ35" s="62" t="str">
        <f t="shared" si="11"/>
        <v/>
      </c>
      <c r="CA35" s="55" t="b">
        <f t="shared" si="12"/>
        <v>0</v>
      </c>
      <c r="CB35" s="55" t="b">
        <f t="shared" si="13"/>
        <v>0</v>
      </c>
      <c r="CC35" s="55" t="b">
        <f t="shared" si="14"/>
        <v>0</v>
      </c>
      <c r="CD35" s="55" t="b">
        <f t="shared" si="15"/>
        <v>0</v>
      </c>
      <c r="CE35" s="55" t="b">
        <f t="shared" si="16"/>
        <v>0</v>
      </c>
      <c r="CF35" s="55" t="b">
        <f t="shared" si="17"/>
        <v>0</v>
      </c>
      <c r="CG35" s="55" t="str">
        <f t="shared" si="18"/>
        <v/>
      </c>
      <c r="CH35" s="55" t="str">
        <f t="shared" si="19"/>
        <v/>
      </c>
      <c r="CI35" s="55" t="str">
        <f t="shared" si="20"/>
        <v/>
      </c>
      <c r="CJ35" s="55" t="str">
        <f t="shared" si="21"/>
        <v/>
      </c>
      <c r="CK35" s="55" t="str">
        <f t="shared" si="22"/>
        <v/>
      </c>
      <c r="CL35" s="55" t="str">
        <f t="shared" si="23"/>
        <v/>
      </c>
      <c r="CM35" s="62" t="str">
        <f t="shared" si="24"/>
        <v/>
      </c>
      <c r="CN35" s="62" t="str">
        <f t="shared" si="25"/>
        <v/>
      </c>
      <c r="CO35" s="63" t="str">
        <f t="shared" si="26"/>
        <v>NO</v>
      </c>
      <c r="CP35" s="63" t="str">
        <f t="shared" si="27"/>
        <v>NO</v>
      </c>
      <c r="CQ35" s="61" t="str">
        <f t="shared" si="31"/>
        <v>NO</v>
      </c>
      <c r="CR35" s="61" t="str">
        <f t="shared" si="32"/>
        <v>NO</v>
      </c>
      <c r="CS35" s="63" t="str">
        <f t="shared" si="33"/>
        <v>OK</v>
      </c>
      <c r="CT35" s="55" t="b">
        <f t="shared" si="34"/>
        <v>0</v>
      </c>
      <c r="CU35" s="55" t="b">
        <f t="shared" si="35"/>
        <v>0</v>
      </c>
      <c r="CV35" s="55" t="b">
        <f t="shared" si="36"/>
        <v>0</v>
      </c>
      <c r="CW35" s="55" t="b">
        <f t="shared" si="37"/>
        <v>0</v>
      </c>
      <c r="CX35" s="62" t="str">
        <f t="shared" si="38"/>
        <v>SEQUENCE INCORRECT</v>
      </c>
      <c r="CY35" s="64">
        <f>COUNTIF(B21:B34,T(B35))</f>
        <v>14</v>
      </c>
    </row>
    <row r="36" spans="1:103" s="20" customFormat="1" ht="18.95" customHeight="1" thickBot="1">
      <c r="A36" s="65"/>
      <c r="B36" s="157"/>
      <c r="C36" s="158"/>
      <c r="D36" s="157"/>
      <c r="E36" s="158"/>
      <c r="F36" s="157"/>
      <c r="G36" s="158"/>
      <c r="H36" s="157"/>
      <c r="I36" s="158"/>
      <c r="J36" s="157"/>
      <c r="K36" s="158"/>
      <c r="L36" s="151" t="str">
        <f>IF(AND(B36&lt;&gt;"", H36&lt;&gt;"", J36&lt;&gt;"",OR(H36&lt;=I17,H36="ABS"),OR(J36&lt;=K17,J36="ABS")),IF(AND(J36="ABS"),"ABS",IF(SUM(H36:J36)=0,"ZERO",SUM(H36,J36))),"")</f>
        <v/>
      </c>
      <c r="M36" s="151"/>
      <c r="N36" s="152" t="str">
        <f>IF(AND(A36&lt;&gt;"",B36&lt;&gt;"",D36&lt;&gt;"", F36&lt;&gt;"", H36&lt;&gt;"", J36&lt;&gt;"",S36="",R36="OK",V36="",OR(D36&lt;=E17,D36="ABS"),OR(F36&lt;=G17,F36="ABS"),OR(H36&lt;=I17,H36="ABS"),OR(J36&lt;=K17,J36="ABS")),IF(AND(OR(D36=0,D36="ABS"),OR(F36=0,F36="ABS"),OR(L36=0,L36="ABS"),D36="ABS",F36="ABS",L36="ABS"),"ABS",IF(AND(SUM(D36:F36)=0,OR(L36="ZERO",L36="ABS")),"ZERO",IF(L36="ABS",SUM(D36,F36),SUM(D36,F36,H36,J36)))),"")</f>
        <v/>
      </c>
      <c r="O36" s="153"/>
      <c r="P36" s="97" t="str">
        <f>IF(N36="","",IF(O17=250,LOOKUP(N36,{"ABS","ZERO",0,125,137,150,165,187,212},{"FAIL","FAIL","FAIL","C","C+","B","B+","A","A+"}),IF(O17=200,LOOKUP(N36,{"ABS","ZERO",0,100,110,120,132,150,170},{"FAIL","FAIL","FAIL","C","C+","B","B+","A","A+"}),IF(O17=150,LOOKUP(N36,{"ABS","ZERO",0,75,82,90,99,112,127},{"FAIL","FAIL","FAIL","C","C+","B","B+","A","A+"}),IF(O17=100,LOOKUP(N36,{"ABS","ZERO",0,50,55,60,66,75,85},{"FAIL","FAIL","FAIL","C","C+","B","B+","A","A+"}),IF(O17=50,LOOKUP(N36,{"ABS","ZERO",0,25,27,30,33,37,42},{"FAIL","FAIL","FAIL","C","C+","B","B+","A","A+"})))))))</f>
        <v/>
      </c>
      <c r="Q36" s="210"/>
      <c r="R36" s="66" t="str">
        <f t="shared" si="0"/>
        <v/>
      </c>
      <c r="S36" s="169" t="str">
        <f>IF(AND(A36&lt;&gt;"",B36&lt;&gt;""),IF(OR(D36&lt;&gt;"ABS"),IF(OR(AND(D36&lt;ROUNDDOWN((0.7*E17),0),D36&lt;&gt;0),D36&gt;E17,D36=""),"Attendance Marks incorrect",""),""),"")</f>
        <v/>
      </c>
      <c r="T36" s="304"/>
      <c r="U36" s="304"/>
      <c r="V36" s="148" t="str">
        <f>IF(OR(AND(OR(F36&lt;=G17, F36=0, F36="ABS"),OR(H36&lt;=I17, H36=0, H36="ABS"),OR(J36&lt;=K17, J36=0,J36="ABS"))),IF(OR(AND(A36="",B36="",D36="",F36="",H36="",J36=""),AND(A36&lt;&gt;"",B36&lt;&gt;"",D36&lt;&gt;"",F36&lt;&gt;"",H36&lt;&gt;"",J36&lt;&gt;"", AG36="OK")),"","Given Marks or Format is incorrect"),"Given Marks or Format is incorrect")</f>
        <v/>
      </c>
      <c r="W36" s="149"/>
      <c r="X36" s="150"/>
      <c r="Y36" s="109" t="b">
        <f>IF(AND(EXACT(LEFT(B36,3),LEFT(G10,3)),MID(B36,4,1)="-",ISNUMBER(INT(MID(B36,5,1))),ISNUMBER(INT(MID(B36,6,1))),MID(B36,5,2)&lt;&gt;"00",MID(B36,5,2)&lt;&gt;MID(G10,2,2),EXACT(MID(B36,7,4),RIGHT(G10,4)),ISNUMBER(INT(MID(B36,11,1))),ISNUMBER(INT(MID(B36,12,1))),MID(B36,11,2)&lt;&gt;"00",OR(ISNUMBER(INT(MID(B36,11,3))),MID(B36,13,1)=""),OR(AND(ISNUMBER(INT(MID(B36,11,3))),MID(B36,11,1)&lt;&gt;"0",MID(B36,14,1)=""),AND((ISNUMBER(INT(MID(B36,11,2)))),MID(B36,13,1)=""))),"oKK")</f>
        <v>0</v>
      </c>
      <c r="Z36" s="1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1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12" t="b">
        <f>IF(AND( EXACT(LEFT(B36,LEN(G8)), G8),ISNUMBER(INT(MID(B36,(LEN(G8)+1),1))),ISNUMBER(INT(MID(B36,(LEN(G8)+2),1))), MID(B36,(LEN(G8)+1),2)&lt;&gt;"00",OR(ISNUMBER(INT(MID(B36,(LEN(G8)+3),1))),MID(B36,(LEN(G8)+3),1)=""),  OR(AND(ISNUMBER(INT(MID(B36,(LEN(G8)+1),3))),MID(B36,(LEN(G8)+1),1)&lt;&gt;"0", MID(B36,(LEN(G8)+4),1)=""),AND((ISNUMBER(INT(MID(B36,(LEN(G8)+1),2)))),MID(B36,(LEN(G8)+3),1)=""))),"OK")</f>
        <v>0</v>
      </c>
      <c r="AC36" s="1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14" t="b">
        <f>IF(LEFT(B36,1)="K",IF(AND(EXACT(LEFT(B36,3),LEFT(G8,3)),MID(B36,4,1)="-",ISNUMBER(INT(MID(B36,5,1))),ISNUMBER(INT(MID(B36,6,1))),MID(B36,5,2)&lt;&gt;"00", MID(B36,5,2)&lt;&gt;MID(G8,2,2),EXACT(MID(B36,7,2), RIGHT(G8,2)),ISNUMBER(INT(MID(B36,9,1))),ISNUMBER(INT(MID(B36,10,1))),MID(B36,9,2)&lt;&gt;"00",OR(ISNUMBER(INT(MID(B36,9,3))),MID(B36,11,1)=""),OR(AND(ISNUMBER(INT(MID(B36,9,3))),MID(B36,9,1)&lt;&gt;"0",MID(B36,12,1)=""),AND((ISNUMBER(INT(MID(B36,9,2)))),MID(B36,11,1)=""))),"oKK"))</f>
        <v>0</v>
      </c>
      <c r="AE36" s="15"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20" t="b">
        <f t="shared" si="28"/>
        <v>0</v>
      </c>
      <c r="AG36" s="20" t="str">
        <f t="shared" si="1"/>
        <v>S# INCORRECT</v>
      </c>
      <c r="BO36" s="55" t="str">
        <f t="shared" si="2"/>
        <v/>
      </c>
      <c r="BP36" s="55" t="b">
        <f t="shared" si="3"/>
        <v>0</v>
      </c>
      <c r="BQ36" s="55" t="b">
        <f t="shared" si="4"/>
        <v>0</v>
      </c>
      <c r="BR36" s="55" t="b">
        <f t="shared" si="5"/>
        <v>0</v>
      </c>
      <c r="BS36" s="55" t="str">
        <f t="shared" si="6"/>
        <v/>
      </c>
      <c r="BT36" s="55" t="str">
        <f t="shared" si="7"/>
        <v/>
      </c>
      <c r="BU36" s="55" t="str">
        <f t="shared" si="8"/>
        <v/>
      </c>
      <c r="BV36" s="55" t="str">
        <f t="shared" si="9"/>
        <v/>
      </c>
      <c r="BW36" s="60" t="str">
        <f t="shared" si="10"/>
        <v/>
      </c>
      <c r="BX36" s="61" t="str">
        <f t="shared" si="29"/>
        <v>INCORRECT</v>
      </c>
      <c r="BY36" s="55" t="b">
        <f t="shared" si="30"/>
        <v>0</v>
      </c>
      <c r="BZ36" s="62" t="str">
        <f t="shared" si="11"/>
        <v/>
      </c>
      <c r="CA36" s="55" t="b">
        <f t="shared" si="12"/>
        <v>0</v>
      </c>
      <c r="CB36" s="55" t="b">
        <f t="shared" si="13"/>
        <v>0</v>
      </c>
      <c r="CC36" s="55" t="b">
        <f t="shared" si="14"/>
        <v>0</v>
      </c>
      <c r="CD36" s="55" t="b">
        <f t="shared" si="15"/>
        <v>0</v>
      </c>
      <c r="CE36" s="55" t="b">
        <f t="shared" si="16"/>
        <v>0</v>
      </c>
      <c r="CF36" s="55" t="b">
        <f t="shared" si="17"/>
        <v>0</v>
      </c>
      <c r="CG36" s="55" t="str">
        <f t="shared" si="18"/>
        <v/>
      </c>
      <c r="CH36" s="55" t="str">
        <f t="shared" si="19"/>
        <v/>
      </c>
      <c r="CI36" s="55" t="str">
        <f t="shared" si="20"/>
        <v/>
      </c>
      <c r="CJ36" s="55" t="str">
        <f t="shared" si="21"/>
        <v/>
      </c>
      <c r="CK36" s="55" t="str">
        <f t="shared" si="22"/>
        <v/>
      </c>
      <c r="CL36" s="55" t="str">
        <f t="shared" si="23"/>
        <v/>
      </c>
      <c r="CM36" s="62" t="str">
        <f t="shared" si="24"/>
        <v/>
      </c>
      <c r="CN36" s="62" t="str">
        <f t="shared" si="25"/>
        <v/>
      </c>
      <c r="CO36" s="63" t="str">
        <f t="shared" si="26"/>
        <v>NO</v>
      </c>
      <c r="CP36" s="63" t="str">
        <f t="shared" si="27"/>
        <v>NO</v>
      </c>
      <c r="CQ36" s="61" t="str">
        <f t="shared" si="31"/>
        <v>NO</v>
      </c>
      <c r="CR36" s="61" t="str">
        <f t="shared" si="32"/>
        <v>NO</v>
      </c>
      <c r="CS36" s="63" t="str">
        <f t="shared" si="33"/>
        <v>OK</v>
      </c>
      <c r="CT36" s="55" t="b">
        <f t="shared" si="34"/>
        <v>0</v>
      </c>
      <c r="CU36" s="55" t="b">
        <f t="shared" si="35"/>
        <v>0</v>
      </c>
      <c r="CV36" s="55" t="b">
        <f t="shared" si="36"/>
        <v>0</v>
      </c>
      <c r="CW36" s="55" t="b">
        <f t="shared" si="37"/>
        <v>0</v>
      </c>
      <c r="CX36" s="62" t="str">
        <f t="shared" si="38"/>
        <v>SEQUENCE INCORRECT</v>
      </c>
      <c r="CY36" s="64">
        <f>COUNTIF(B21:B35,T(B36))</f>
        <v>15</v>
      </c>
    </row>
    <row r="37" spans="1:103" s="20" customFormat="1" ht="18.95" customHeight="1" thickBot="1">
      <c r="A37" s="51"/>
      <c r="B37" s="157"/>
      <c r="C37" s="158"/>
      <c r="D37" s="157"/>
      <c r="E37" s="158"/>
      <c r="F37" s="157"/>
      <c r="G37" s="158"/>
      <c r="H37" s="157"/>
      <c r="I37" s="158"/>
      <c r="J37" s="157"/>
      <c r="K37" s="158"/>
      <c r="L37" s="151" t="str">
        <f>IF(AND(B37&lt;&gt;"", H37&lt;&gt;"", J37&lt;&gt;"",OR(H37&lt;=I17,H37="ABS"),OR(J37&lt;=K17,J37="ABS")),IF(AND(J37="ABS"),"ABS",IF(SUM(H37:J37)=0,"ZERO",SUM(H37,J37))),"")</f>
        <v/>
      </c>
      <c r="M37" s="151"/>
      <c r="N37" s="152" t="str">
        <f>IF(AND(A37&lt;&gt;"",B37&lt;&gt;"",D37&lt;&gt;"", F37&lt;&gt;"", H37&lt;&gt;"", J37&lt;&gt;"",S37="",R37="OK",V37="",OR(D37&lt;=E17,D37="ABS"),OR(F37&lt;=G17,F37="ABS"),OR(H37&lt;=I17,H37="ABS"),OR(J37&lt;=K17,J37="ABS")),IF(AND(OR(D37=0,D37="ABS"),OR(F37=0,F37="ABS"),OR(L37=0,L37="ABS"),D37="ABS",F37="ABS",L37="ABS"),"ABS",IF(AND(SUM(D37:F37)=0,OR(L37="ZERO",L37="ABS")),"ZERO",IF(L37="ABS",SUM(D37,F37),SUM(D37,F37,H37,J37)))),"")</f>
        <v/>
      </c>
      <c r="O37" s="153"/>
      <c r="P37" s="97" t="str">
        <f>IF(N37="","",IF(O17=250,LOOKUP(N37,{"ABS","ZERO",0,125,137,150,165,187,212},{"FAIL","FAIL","FAIL","C","C+","B","B+","A","A+"}),IF(O17=200,LOOKUP(N37,{"ABS","ZERO",0,100,110,120,132,150,170},{"FAIL","FAIL","FAIL","C","C+","B","B+","A","A+"}),IF(O17=150,LOOKUP(N37,{"ABS","ZERO",0,75,82,90,99,112,127},{"FAIL","FAIL","FAIL","C","C+","B","B+","A","A+"}),IF(O17=100,LOOKUP(N37,{"ABS","ZERO",0,50,55,60,66,75,85},{"FAIL","FAIL","FAIL","C","C+","B","B+","A","A+"}),IF(O17=50,LOOKUP(N37,{"ABS","ZERO",0,25,27,30,33,37,42},{"FAIL","FAIL","FAIL","C","C+","B","B+","A","A+"})))))))</f>
        <v/>
      </c>
      <c r="Q37" s="210"/>
      <c r="R37" s="66" t="str">
        <f t="shared" si="0"/>
        <v/>
      </c>
      <c r="S37" s="169" t="str">
        <f>IF(AND(A37&lt;&gt;"",B37&lt;&gt;""),IF(OR(D37&lt;&gt;"ABS"),IF(OR(AND(D37&lt;ROUNDDOWN((0.7*E17),0),D37&lt;&gt;0),D37&gt;E17,D37=""),"Attendance Marks incorrect",""),""),"")</f>
        <v/>
      </c>
      <c r="T37" s="304"/>
      <c r="U37" s="304"/>
      <c r="V37" s="148" t="str">
        <f>IF(OR(AND(OR(F37&lt;=G17, F37=0, F37="ABS"),OR(H37&lt;=I17, H37=0, H37="ABS"),OR(J37&lt;=K17, J37=0,J37="ABS"))),IF(OR(AND(A37="",B37="",D37="",F37="",H37="",J37=""),AND(A37&lt;&gt;"",B37&lt;&gt;"",D37&lt;&gt;"",F37&lt;&gt;"",H37&lt;&gt;"",J37&lt;&gt;"", AG37="OK")),"","Given Marks or Format is incorrect"),"Given Marks or Format is incorrect")</f>
        <v/>
      </c>
      <c r="W37" s="149"/>
      <c r="X37" s="150"/>
      <c r="Y37" s="109" t="b">
        <f>IF(AND(EXACT(LEFT(B37,3),LEFT(G10,3)),MID(B37,4,1)="-",ISNUMBER(INT(MID(B37,5,1))),ISNUMBER(INT(MID(B37,6,1))),MID(B37,5,2)&lt;&gt;"00",MID(B37,5,2)&lt;&gt;MID(G10,2,2),EXACT(MID(B37,7,4),RIGHT(G10,4)),ISNUMBER(INT(MID(B37,11,1))),ISNUMBER(INT(MID(B37,12,1))),MID(B37,11,2)&lt;&gt;"00",OR(ISNUMBER(INT(MID(B37,11,3))),MID(B37,13,1)=""),OR(AND(ISNUMBER(INT(MID(B37,11,3))),MID(B37,11,1)&lt;&gt;"0",MID(B37,14,1)=""),AND((ISNUMBER(INT(MID(B37,11,2)))),MID(B37,13,1)=""))),"oKK")</f>
        <v>0</v>
      </c>
      <c r="Z37" s="1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1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12" t="b">
        <f>IF(AND( EXACT(LEFT(B37,LEN(G8)), G8),ISNUMBER(INT(MID(B37,(LEN(G8)+1),1))),ISNUMBER(INT(MID(B37,(LEN(G8)+2),1))), MID(B37,(LEN(G8)+1),2)&lt;&gt;"00",OR(ISNUMBER(INT(MID(B37,(LEN(G8)+3),1))),MID(B37,(LEN(G8)+3),1)=""),  OR(AND(ISNUMBER(INT(MID(B37,(LEN(G8)+1),3))),MID(B37,(LEN(G8)+1),1)&lt;&gt;"0", MID(B37,(LEN(G8)+4),1)=""),AND((ISNUMBER(INT(MID(B37,(LEN(G8)+1),2)))),MID(B37,(LEN(G8)+3),1)=""))),"OK")</f>
        <v>0</v>
      </c>
      <c r="AC37" s="1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14" t="b">
        <f>IF(LEFT(B37,1)="K",IF(AND(EXACT(LEFT(B37,3),LEFT(G8,3)),MID(B37,4,1)="-",ISNUMBER(INT(MID(B37,5,1))),ISNUMBER(INT(MID(B37,6,1))),MID(B37,5,2)&lt;&gt;"00", MID(B37,5,2)&lt;&gt;MID(G8,2,2),EXACT(MID(B37,7,2), RIGHT(G8,2)),ISNUMBER(INT(MID(B37,9,1))),ISNUMBER(INT(MID(B37,10,1))),MID(B37,9,2)&lt;&gt;"00",OR(ISNUMBER(INT(MID(B37,9,3))),MID(B37,11,1)=""),OR(AND(ISNUMBER(INT(MID(B37,9,3))),MID(B37,9,1)&lt;&gt;"0",MID(B37,12,1)=""),AND((ISNUMBER(INT(MID(B37,9,2)))),MID(B37,11,1)=""))),"oKK"))</f>
        <v>0</v>
      </c>
      <c r="AE37" s="15"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20" t="b">
        <f t="shared" si="28"/>
        <v>0</v>
      </c>
      <c r="AG37" s="20" t="str">
        <f t="shared" si="1"/>
        <v>S# INCORRECT</v>
      </c>
      <c r="BO37" s="55" t="str">
        <f t="shared" si="2"/>
        <v/>
      </c>
      <c r="BP37" s="55" t="b">
        <f t="shared" si="3"/>
        <v>0</v>
      </c>
      <c r="BQ37" s="55" t="b">
        <f t="shared" si="4"/>
        <v>0</v>
      </c>
      <c r="BR37" s="55" t="b">
        <f t="shared" si="5"/>
        <v>0</v>
      </c>
      <c r="BS37" s="55" t="str">
        <f t="shared" si="6"/>
        <v/>
      </c>
      <c r="BT37" s="55" t="str">
        <f t="shared" si="7"/>
        <v/>
      </c>
      <c r="BU37" s="55" t="str">
        <f t="shared" si="8"/>
        <v/>
      </c>
      <c r="BV37" s="55" t="str">
        <f t="shared" si="9"/>
        <v/>
      </c>
      <c r="BW37" s="60" t="str">
        <f t="shared" si="10"/>
        <v/>
      </c>
      <c r="BX37" s="61" t="str">
        <f t="shared" si="29"/>
        <v>INCORRECT</v>
      </c>
      <c r="BY37" s="55" t="b">
        <f t="shared" si="30"/>
        <v>0</v>
      </c>
      <c r="BZ37" s="62" t="str">
        <f t="shared" si="11"/>
        <v/>
      </c>
      <c r="CA37" s="55" t="b">
        <f t="shared" si="12"/>
        <v>0</v>
      </c>
      <c r="CB37" s="55" t="b">
        <f t="shared" si="13"/>
        <v>0</v>
      </c>
      <c r="CC37" s="55" t="b">
        <f t="shared" si="14"/>
        <v>0</v>
      </c>
      <c r="CD37" s="55" t="b">
        <f t="shared" si="15"/>
        <v>0</v>
      </c>
      <c r="CE37" s="55" t="b">
        <f t="shared" si="16"/>
        <v>0</v>
      </c>
      <c r="CF37" s="55" t="b">
        <f t="shared" si="17"/>
        <v>0</v>
      </c>
      <c r="CG37" s="55" t="str">
        <f t="shared" si="18"/>
        <v/>
      </c>
      <c r="CH37" s="55" t="str">
        <f t="shared" si="19"/>
        <v/>
      </c>
      <c r="CI37" s="55" t="str">
        <f t="shared" si="20"/>
        <v/>
      </c>
      <c r="CJ37" s="55" t="str">
        <f t="shared" si="21"/>
        <v/>
      </c>
      <c r="CK37" s="55" t="str">
        <f t="shared" si="22"/>
        <v/>
      </c>
      <c r="CL37" s="55" t="str">
        <f t="shared" si="23"/>
        <v/>
      </c>
      <c r="CM37" s="62" t="str">
        <f t="shared" si="24"/>
        <v/>
      </c>
      <c r="CN37" s="62" t="str">
        <f t="shared" si="25"/>
        <v/>
      </c>
      <c r="CO37" s="63" t="str">
        <f t="shared" si="26"/>
        <v>NO</v>
      </c>
      <c r="CP37" s="63" t="str">
        <f t="shared" si="27"/>
        <v>NO</v>
      </c>
      <c r="CQ37" s="61" t="str">
        <f t="shared" si="31"/>
        <v>NO</v>
      </c>
      <c r="CR37" s="61" t="str">
        <f t="shared" si="32"/>
        <v>NO</v>
      </c>
      <c r="CS37" s="63" t="str">
        <f t="shared" si="33"/>
        <v>OK</v>
      </c>
      <c r="CT37" s="55" t="b">
        <f t="shared" si="34"/>
        <v>0</v>
      </c>
      <c r="CU37" s="55" t="b">
        <f t="shared" si="35"/>
        <v>0</v>
      </c>
      <c r="CV37" s="55" t="b">
        <f t="shared" si="36"/>
        <v>0</v>
      </c>
      <c r="CW37" s="55" t="b">
        <f t="shared" si="37"/>
        <v>0</v>
      </c>
      <c r="CX37" s="62" t="str">
        <f t="shared" si="38"/>
        <v>SEQUENCE INCORRECT</v>
      </c>
      <c r="CY37" s="64">
        <f>COUNTIF(B21:B36,T(B37))</f>
        <v>16</v>
      </c>
    </row>
    <row r="38" spans="1:103" s="20" customFormat="1" ht="18.95" customHeight="1" thickBot="1">
      <c r="A38" s="65"/>
      <c r="B38" s="157"/>
      <c r="C38" s="158"/>
      <c r="D38" s="157"/>
      <c r="E38" s="158"/>
      <c r="F38" s="157"/>
      <c r="G38" s="158"/>
      <c r="H38" s="157"/>
      <c r="I38" s="158"/>
      <c r="J38" s="157"/>
      <c r="K38" s="158"/>
      <c r="L38" s="151" t="str">
        <f>IF(AND(B38&lt;&gt;"", H38&lt;&gt;"", J38&lt;&gt;"",OR(H38&lt;=I17,H38="ABS"),OR(J38&lt;=K17,J38="ABS")),IF(AND(J38="ABS"),"ABS",IF(SUM(H38:J38)=0,"ZERO",SUM(H38,J38))),"")</f>
        <v/>
      </c>
      <c r="M38" s="151"/>
      <c r="N38" s="152" t="str">
        <f>IF(AND(A38&lt;&gt;"",B38&lt;&gt;"",D38&lt;&gt;"", F38&lt;&gt;"", H38&lt;&gt;"", J38&lt;&gt;"",S38="",R38="OK",V38="",OR(D38&lt;=E17,D38="ABS"),OR(F38&lt;=G17,F38="ABS"),OR(H38&lt;=I17,H38="ABS"),OR(J38&lt;=K17,J38="ABS")),IF(AND(OR(D38=0,D38="ABS"),OR(F38=0,F38="ABS"),OR(L38=0,L38="ABS"),D38="ABS",F38="ABS",L38="ABS"),"ABS",IF(AND(SUM(D38:F38)=0,OR(L38="ZERO",L38="ABS")),"ZERO",IF(L38="ABS",SUM(D38,F38),SUM(D38,F38,H38,J38)))),"")</f>
        <v/>
      </c>
      <c r="O38" s="153"/>
      <c r="P38" s="97" t="str">
        <f>IF(N38="","",IF(O17=250,LOOKUP(N38,{"ABS","ZERO",0,125,137,150,165,187,212},{"FAIL","FAIL","FAIL","C","C+","B","B+","A","A+"}),IF(O17=200,LOOKUP(N38,{"ABS","ZERO",0,100,110,120,132,150,170},{"FAIL","FAIL","FAIL","C","C+","B","B+","A","A+"}),IF(O17=150,LOOKUP(N38,{"ABS","ZERO",0,75,82,90,99,112,127},{"FAIL","FAIL","FAIL","C","C+","B","B+","A","A+"}),IF(O17=100,LOOKUP(N38,{"ABS","ZERO",0,50,55,60,66,75,85},{"FAIL","FAIL","FAIL","C","C+","B","B+","A","A+"}),IF(O17=50,LOOKUP(N38,{"ABS","ZERO",0,25,27,30,33,37,42},{"FAIL","FAIL","FAIL","C","C+","B","B+","A","A+"})))))))</f>
        <v/>
      </c>
      <c r="Q38" s="210"/>
      <c r="R38" s="66" t="str">
        <f t="shared" si="0"/>
        <v/>
      </c>
      <c r="S38" s="169" t="str">
        <f>IF(AND(A38&lt;&gt;"",B38&lt;&gt;""),IF(OR(D38&lt;&gt;"ABS"),IF(OR(AND(D38&lt;ROUNDDOWN((0.7*E17),0),D38&lt;&gt;0),D38&gt;E17,D38=""),"Attendance Marks incorrect",""),""),"")</f>
        <v/>
      </c>
      <c r="T38" s="304"/>
      <c r="U38" s="304"/>
      <c r="V38" s="148" t="str">
        <f>IF(OR(AND(OR(F38&lt;=G17, F38=0, F38="ABS"),OR(H38&lt;=I17, H38=0, H38="ABS"),OR(J38&lt;=K17, J38=0,J38="ABS"))),IF(OR(AND(A38="",B38="",D38="",F38="",H38="",J38=""),AND(A38&lt;&gt;"",B38&lt;&gt;"",D38&lt;&gt;"",F38&lt;&gt;"",H38&lt;&gt;"",J38&lt;&gt;"", AG38="OK")),"","Given Marks or Format is incorrect"),"Given Marks or Format is incorrect")</f>
        <v/>
      </c>
      <c r="W38" s="149"/>
      <c r="X38" s="150"/>
      <c r="Y38" s="109" t="b">
        <f>IF(AND(EXACT(LEFT(B38,3),LEFT(G10,3)),MID(B38,4,1)="-",ISNUMBER(INT(MID(B38,5,1))),ISNUMBER(INT(MID(B38,6,1))),MID(B38,5,2)&lt;&gt;"00",MID(B38,5,2)&lt;&gt;MID(G10,2,2),EXACT(MID(B38,7,4),RIGHT(G10,4)),ISNUMBER(INT(MID(B38,11,1))),ISNUMBER(INT(MID(B38,12,1))),MID(B38,11,2)&lt;&gt;"00",OR(ISNUMBER(INT(MID(B38,11,3))),MID(B38,13,1)=""),OR(AND(ISNUMBER(INT(MID(B38,11,3))),MID(B38,11,1)&lt;&gt;"0",MID(B38,14,1)=""),AND((ISNUMBER(INT(MID(B38,11,2)))),MID(B38,13,1)=""))),"oKK")</f>
        <v>0</v>
      </c>
      <c r="Z38" s="1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1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12" t="b">
        <f>IF(AND( EXACT(LEFT(B38,LEN(G8)), G8),ISNUMBER(INT(MID(B38,(LEN(G8)+1),1))),ISNUMBER(INT(MID(B38,(LEN(G8)+2),1))), MID(B38,(LEN(G8)+1),2)&lt;&gt;"00",OR(ISNUMBER(INT(MID(B38,(LEN(G8)+3),1))),MID(B38,(LEN(G8)+3),1)=""),  OR(AND(ISNUMBER(INT(MID(B38,(LEN(G8)+1),3))),MID(B38,(LEN(G8)+1),1)&lt;&gt;"0", MID(B38,(LEN(G8)+4),1)=""),AND((ISNUMBER(INT(MID(B38,(LEN(G8)+1),2)))),MID(B38,(LEN(G8)+3),1)=""))),"OK")</f>
        <v>0</v>
      </c>
      <c r="AC38" s="1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14" t="b">
        <f>IF(LEFT(B38,1)="K",IF(AND(EXACT(LEFT(B38,3),LEFT(G8,3)),MID(B38,4,1)="-",ISNUMBER(INT(MID(B38,5,1))),ISNUMBER(INT(MID(B38,6,1))),MID(B38,5,2)&lt;&gt;"00", MID(B38,5,2)&lt;&gt;MID(G8,2,2),EXACT(MID(B38,7,2), RIGHT(G8,2)),ISNUMBER(INT(MID(B38,9,1))),ISNUMBER(INT(MID(B38,10,1))),MID(B38,9,2)&lt;&gt;"00",OR(ISNUMBER(INT(MID(B38,9,3))),MID(B38,11,1)=""),OR(AND(ISNUMBER(INT(MID(B38,9,3))),MID(B38,9,1)&lt;&gt;"0",MID(B38,12,1)=""),AND((ISNUMBER(INT(MID(B38,9,2)))),MID(B38,11,1)=""))),"oKK"))</f>
        <v>0</v>
      </c>
      <c r="AE38" s="15"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20" t="b">
        <f t="shared" si="28"/>
        <v>0</v>
      </c>
      <c r="AG38" s="20" t="str">
        <f t="shared" si="1"/>
        <v>S# INCORRECT</v>
      </c>
      <c r="BO38" s="55" t="str">
        <f t="shared" si="2"/>
        <v/>
      </c>
      <c r="BP38" s="55" t="b">
        <f t="shared" si="3"/>
        <v>0</v>
      </c>
      <c r="BQ38" s="55" t="b">
        <f t="shared" si="4"/>
        <v>0</v>
      </c>
      <c r="BR38" s="55" t="b">
        <f t="shared" si="5"/>
        <v>0</v>
      </c>
      <c r="BS38" s="55" t="str">
        <f t="shared" si="6"/>
        <v/>
      </c>
      <c r="BT38" s="55" t="str">
        <f t="shared" si="7"/>
        <v/>
      </c>
      <c r="BU38" s="55" t="str">
        <f t="shared" si="8"/>
        <v/>
      </c>
      <c r="BV38" s="55" t="str">
        <f t="shared" si="9"/>
        <v/>
      </c>
      <c r="BW38" s="60" t="str">
        <f t="shared" si="10"/>
        <v/>
      </c>
      <c r="BX38" s="61" t="str">
        <f t="shared" si="29"/>
        <v>INCORRECT</v>
      </c>
      <c r="BY38" s="55" t="b">
        <f t="shared" si="30"/>
        <v>0</v>
      </c>
      <c r="BZ38" s="62" t="str">
        <f t="shared" si="11"/>
        <v/>
      </c>
      <c r="CA38" s="55" t="b">
        <f t="shared" si="12"/>
        <v>0</v>
      </c>
      <c r="CB38" s="55" t="b">
        <f t="shared" si="13"/>
        <v>0</v>
      </c>
      <c r="CC38" s="55" t="b">
        <f t="shared" si="14"/>
        <v>0</v>
      </c>
      <c r="CD38" s="55" t="b">
        <f t="shared" si="15"/>
        <v>0</v>
      </c>
      <c r="CE38" s="55" t="b">
        <f t="shared" si="16"/>
        <v>0</v>
      </c>
      <c r="CF38" s="55" t="b">
        <f t="shared" si="17"/>
        <v>0</v>
      </c>
      <c r="CG38" s="55" t="str">
        <f t="shared" si="18"/>
        <v/>
      </c>
      <c r="CH38" s="55" t="str">
        <f t="shared" si="19"/>
        <v/>
      </c>
      <c r="CI38" s="55" t="str">
        <f t="shared" si="20"/>
        <v/>
      </c>
      <c r="CJ38" s="55" t="str">
        <f t="shared" si="21"/>
        <v/>
      </c>
      <c r="CK38" s="55" t="str">
        <f t="shared" si="22"/>
        <v/>
      </c>
      <c r="CL38" s="55" t="str">
        <f t="shared" si="23"/>
        <v/>
      </c>
      <c r="CM38" s="62" t="str">
        <f t="shared" si="24"/>
        <v/>
      </c>
      <c r="CN38" s="62" t="str">
        <f t="shared" si="25"/>
        <v/>
      </c>
      <c r="CO38" s="63" t="str">
        <f t="shared" si="26"/>
        <v>NO</v>
      </c>
      <c r="CP38" s="63" t="str">
        <f t="shared" si="27"/>
        <v>NO</v>
      </c>
      <c r="CQ38" s="61" t="str">
        <f t="shared" si="31"/>
        <v>NO</v>
      </c>
      <c r="CR38" s="61" t="str">
        <f t="shared" si="32"/>
        <v>NO</v>
      </c>
      <c r="CS38" s="63" t="str">
        <f t="shared" si="33"/>
        <v>OK</v>
      </c>
      <c r="CT38" s="55" t="b">
        <f t="shared" si="34"/>
        <v>0</v>
      </c>
      <c r="CU38" s="55" t="b">
        <f t="shared" si="35"/>
        <v>0</v>
      </c>
      <c r="CV38" s="55" t="b">
        <f t="shared" si="36"/>
        <v>0</v>
      </c>
      <c r="CW38" s="55" t="b">
        <f t="shared" si="37"/>
        <v>0</v>
      </c>
      <c r="CX38" s="62" t="str">
        <f t="shared" si="38"/>
        <v>SEQUENCE INCORRECT</v>
      </c>
      <c r="CY38" s="64">
        <f>COUNTIF(B21:B37,T(B38))</f>
        <v>17</v>
      </c>
    </row>
    <row r="39" spans="1:103" s="20" customFormat="1" ht="18.95" customHeight="1" thickBot="1">
      <c r="A39" s="51"/>
      <c r="B39" s="157"/>
      <c r="C39" s="158"/>
      <c r="D39" s="157"/>
      <c r="E39" s="158"/>
      <c r="F39" s="157"/>
      <c r="G39" s="158"/>
      <c r="H39" s="157"/>
      <c r="I39" s="158"/>
      <c r="J39" s="157"/>
      <c r="K39" s="158"/>
      <c r="L39" s="151" t="str">
        <f>IF(AND(B39&lt;&gt;"", H39&lt;&gt;"", J39&lt;&gt;"",OR(H39&lt;=I17,H39="ABS"),OR(J39&lt;=K17,J39="ABS")),IF(AND(J39="ABS"),"ABS",IF(SUM(H39:J39)=0,"ZERO",SUM(H39,J39))),"")</f>
        <v/>
      </c>
      <c r="M39" s="151"/>
      <c r="N39" s="152" t="str">
        <f>IF(AND(A39&lt;&gt;"",B39&lt;&gt;"",D39&lt;&gt;"", F39&lt;&gt;"", H39&lt;&gt;"", J39&lt;&gt;"",S39="",R39="OK",V39="",OR(D39&lt;=E17,D39="ABS"),OR(F39&lt;=G17,F39="ABS"),OR(H39&lt;=I17,H39="ABS"),OR(J39&lt;=K17,J39="ABS")),IF(AND(OR(D39=0,D39="ABS"),OR(F39=0,F39="ABS"),OR(L39=0,L39="ABS"),D39="ABS",F39="ABS",L39="ABS"),"ABS",IF(AND(SUM(D39:F39)=0,OR(L39="ZERO",L39="ABS")),"ZERO",IF(L39="ABS",SUM(D39,F39),SUM(D39,F39,H39,J39)))),"")</f>
        <v/>
      </c>
      <c r="O39" s="153"/>
      <c r="P39" s="97" t="str">
        <f>IF(N39="","",IF(O17=250,LOOKUP(N39,{"ABS","ZERO",0,125,137,150,165,187,212},{"FAIL","FAIL","FAIL","C","C+","B","B+","A","A+"}),IF(O17=200,LOOKUP(N39,{"ABS","ZERO",0,100,110,120,132,150,170},{"FAIL","FAIL","FAIL","C","C+","B","B+","A","A+"}),IF(O17=150,LOOKUP(N39,{"ABS","ZERO",0,75,82,90,99,112,127},{"FAIL","FAIL","FAIL","C","C+","B","B+","A","A+"}),IF(O17=100,LOOKUP(N39,{"ABS","ZERO",0,50,55,60,66,75,85},{"FAIL","FAIL","FAIL","C","C+","B","B+","A","A+"}),IF(O17=50,LOOKUP(N39,{"ABS","ZERO",0,25,27,30,33,37,42},{"FAIL","FAIL","FAIL","C","C+","B","B+","A","A+"})))))))</f>
        <v/>
      </c>
      <c r="Q39" s="210"/>
      <c r="R39" s="66" t="str">
        <f t="shared" si="0"/>
        <v/>
      </c>
      <c r="S39" s="169" t="str">
        <f>IF(AND(A39&lt;&gt;"",B39&lt;&gt;""),IF(OR(D39&lt;&gt;"ABS"),IF(OR(AND(D39&lt;ROUNDDOWN((0.7*E17),0),D39&lt;&gt;0),D39&gt;E17,D39=""),"Attendance Marks incorrect",""),""),"")</f>
        <v/>
      </c>
      <c r="T39" s="304"/>
      <c r="U39" s="304"/>
      <c r="V39" s="148" t="str">
        <f>IF(OR(AND(OR(F39&lt;=G17, F39=0, F39="ABS"),OR(H39&lt;=I17, H39=0, H39="ABS"),OR(J39&lt;=K17, J39=0,J39="ABS"))),IF(OR(AND(A39="",B39="",D39="",F39="",H39="",J39=""),AND(A39&lt;&gt;"",B39&lt;&gt;"",D39&lt;&gt;"",F39&lt;&gt;"",H39&lt;&gt;"",J39&lt;&gt;"", AG39="OK")),"","Given Marks or Format is incorrect"),"Given Marks or Format is incorrect")</f>
        <v/>
      </c>
      <c r="W39" s="149"/>
      <c r="X39" s="150"/>
      <c r="Y39" s="109" t="b">
        <f>IF(AND(EXACT(LEFT(B39,3),LEFT(G10,3)),MID(B39,4,1)="-",ISNUMBER(INT(MID(B39,5,1))),ISNUMBER(INT(MID(B39,6,1))),MID(B39,5,2)&lt;&gt;"00",MID(B39,5,2)&lt;&gt;MID(G10,2,2),EXACT(MID(B39,7,4),RIGHT(G10,4)),ISNUMBER(INT(MID(B39,11,1))),ISNUMBER(INT(MID(B39,12,1))),MID(B39,11,2)&lt;&gt;"00",OR(ISNUMBER(INT(MID(B39,11,3))),MID(B39,13,1)=""),OR(AND(ISNUMBER(INT(MID(B39,11,3))),MID(B39,11,1)&lt;&gt;"0",MID(B39,14,1)=""),AND((ISNUMBER(INT(MID(B39,11,2)))),MID(B39,13,1)=""))),"oKK")</f>
        <v>0</v>
      </c>
      <c r="Z39" s="14" t="b">
        <f>IF(AND(EXACT(LEFT(B39,4),LEFT(G8,4)),MID(B39,5,1)="-",ISNUMBER(INT(MID(B39,6,1))),ISNUMBER(INT(MID(B39,7,1))),MID(B39,6,2)&lt;&gt;"00",MID(B39,6,2)&lt;&gt;MID(G8,3,2),EXACT(MID(B39,8,2),RIGHT(G8,2)),ISNUMBER(INT(MID(B39,10,1))),ISNUMBER(INT(MID(B39,11,1))),MID(B39,10,2)&lt;&gt;"00",OR(ISNUMBER(INT(MID(B39,10,3))),MID(B39,12,1)=""),OR(AND(ISNUMBER(INT(MID(B39,10,3))),MID(B39,10,1)&lt;&gt;"0",MID(B39,13,1)=""),AND((ISNUMBER(INT(MID(B39,10,2)))),MID(B39,12,1)=""))),"oKK")</f>
        <v>0</v>
      </c>
      <c r="AA39" s="14" t="b">
        <f>IF(AND(EXACT(LEFT(B39,3),LEFT(G8,3)),MID(B39,4,1)="-",ISNUMBER(INT(MID(B39,5,1))),ISNUMBER(INT(MID(B39,6,1))),MID(B39,5,2)&lt;&gt;"00",MID(B39,5,2)&lt;&gt;MID(G8,2,2),EXACT(MID(B39,7,3),RIGHT(G8,3)),ISNUMBER(INT(MID(B39,10,1))),ISNUMBER(INT(MID(B39,11,1))),MID(B39,10,2)&lt;&gt;"00",OR(ISNUMBER(INT(MID(B39,10,3))),MID(B39,12,1)=""),OR(AND(ISNUMBER(INT(MID(B39,10,3))),MID(B39,10,1)&lt;&gt;"0",MID(B39,13,1)=""),AND((ISNUMBER(INT(MID(B39,10,2)))),MID(B39,12,1)=""))),"oKK")</f>
        <v>0</v>
      </c>
      <c r="AB39" s="12" t="b">
        <f>IF(AND( EXACT(LEFT(B39,LEN(G8)), G8),ISNUMBER(INT(MID(B39,(LEN(G8)+1),1))),ISNUMBER(INT(MID(B39,(LEN(G8)+2),1))), MID(B39,(LEN(G8)+1),2)&lt;&gt;"00",OR(ISNUMBER(INT(MID(B39,(LEN(G8)+3),1))),MID(B39,(LEN(G8)+3),1)=""),  OR(AND(ISNUMBER(INT(MID(B39,(LEN(G8)+1),3))),MID(B39,(LEN(G8)+1),1)&lt;&gt;"0", MID(B39,(LEN(G8)+4),1)=""),AND((ISNUMBER(INT(MID(B39,(LEN(G8)+1),2)))),MID(B39,(LEN(G8)+3),1)=""))),"OK")</f>
        <v>0</v>
      </c>
      <c r="AC39" s="13" t="b">
        <f>IF(AND(LEN(G8)=5,LEFT(G8,1)&lt;&gt;"K"),IF(AND((LEFT(B39,2)=LEFT(G8,2)),MID(B39,3,1)="-",ISNUMBER(INT(MID(B39,4,1))),ISNUMBER(INT(MID(B39,5,1))),MID(B39,4,2)&lt;&gt;"00", MID(B39,4,2)&lt;&gt;LEFT(G8,2),MID(B39,9,2)&lt;&gt;"00",EXACT(MID(B39,6,3),RIGHT(G8,3)),OR(ISNUMBER(INT(MID(B39,9,3))),MID(B39,11,1)=""),ISNUMBER(INT(MID(B39,9,1))),ISNUMBER(INT(MID(B39,10,1))),OR(AND(ISNUMBER(INT(MID(B39,9,3))),MID(B39,9,1)&lt;&gt;"0",MID(B39,12,1)=""),AND((ISNUMBER(INT(MID(B39,9,2)))),MID(B39,11,1)=""))),"oOk"))</f>
        <v>0</v>
      </c>
      <c r="AD39" s="14" t="b">
        <f>IF(LEFT(B39,1)="K",IF(AND(EXACT(LEFT(B39,3),LEFT(G8,3)),MID(B39,4,1)="-",ISNUMBER(INT(MID(B39,5,1))),ISNUMBER(INT(MID(B39,6,1))),MID(B39,5,2)&lt;&gt;"00", MID(B39,5,2)&lt;&gt;MID(G8,2,2),EXACT(MID(B39,7,2), RIGHT(G8,2)),ISNUMBER(INT(MID(B39,9,1))),ISNUMBER(INT(MID(B39,10,1))),MID(B39,9,2)&lt;&gt;"00",OR(ISNUMBER(INT(MID(B39,9,3))),MID(B39,11,1)=""),OR(AND(ISNUMBER(INT(MID(B39,9,3))),MID(B39,9,1)&lt;&gt;"0",MID(B39,12,1)=""),AND((ISNUMBER(INT(MID(B39,9,2)))),MID(B39,11,1)=""))),"oKK"))</f>
        <v>0</v>
      </c>
      <c r="AE39" s="15" t="b">
        <f>IF(AND((LEFT(B39,2)=LEFT(G8,2)),MID(B39,3,1)="-",ISNUMBER(INT(MID(B39,4,1))),ISNUMBER(INT(MID(B39,5,1))),MID(B39,4,2)&lt;&gt;"00", MID(B39,4,2)&lt;&gt;LEFT(G8,2),MID(B39,8,2)&lt;&gt;"00",EXACT(MID(B39,6,2), RIGHT(G8,2)),OR(ISNUMBER(INT(MID(B39,8,3))),MID(B39,10,1)=""),ISNUMBER(INT(MID(B39,8,1))),ISNUMBER(INT(MID(B39,9,1))), OR(AND(ISNUMBER(INT(MID(B39,8,3))),MID(B39,8,1)&lt;&gt;"0", MID(B39,11,1)=""),AND((ISNUMBER(INT(MID(B39,8,2)))),MID(B39,10,1)=""))),"oK")</f>
        <v>0</v>
      </c>
      <c r="AF39" s="20" t="b">
        <f t="shared" si="28"/>
        <v>0</v>
      </c>
      <c r="AG39" s="20" t="str">
        <f t="shared" si="1"/>
        <v>S# INCORRECT</v>
      </c>
      <c r="BO39" s="55" t="str">
        <f t="shared" si="2"/>
        <v/>
      </c>
      <c r="BP39" s="55" t="b">
        <f t="shared" si="3"/>
        <v>0</v>
      </c>
      <c r="BQ39" s="55" t="b">
        <f t="shared" si="4"/>
        <v>0</v>
      </c>
      <c r="BR39" s="55" t="b">
        <f t="shared" si="5"/>
        <v>0</v>
      </c>
      <c r="BS39" s="55" t="str">
        <f t="shared" si="6"/>
        <v/>
      </c>
      <c r="BT39" s="55" t="str">
        <f t="shared" si="7"/>
        <v/>
      </c>
      <c r="BU39" s="55" t="str">
        <f t="shared" si="8"/>
        <v/>
      </c>
      <c r="BV39" s="55" t="str">
        <f t="shared" si="9"/>
        <v/>
      </c>
      <c r="BW39" s="60" t="str">
        <f t="shared" si="10"/>
        <v/>
      </c>
      <c r="BX39" s="61" t="str">
        <f t="shared" si="29"/>
        <v>INCORRECT</v>
      </c>
      <c r="BY39" s="55" t="b">
        <f t="shared" si="30"/>
        <v>0</v>
      </c>
      <c r="BZ39" s="62" t="str">
        <f t="shared" si="11"/>
        <v/>
      </c>
      <c r="CA39" s="55" t="b">
        <f t="shared" si="12"/>
        <v>0</v>
      </c>
      <c r="CB39" s="55" t="b">
        <f t="shared" si="13"/>
        <v>0</v>
      </c>
      <c r="CC39" s="55" t="b">
        <f t="shared" si="14"/>
        <v>0</v>
      </c>
      <c r="CD39" s="55" t="b">
        <f t="shared" si="15"/>
        <v>0</v>
      </c>
      <c r="CE39" s="55" t="b">
        <f t="shared" si="16"/>
        <v>0</v>
      </c>
      <c r="CF39" s="55" t="b">
        <f t="shared" si="17"/>
        <v>0</v>
      </c>
      <c r="CG39" s="55" t="str">
        <f t="shared" si="18"/>
        <v/>
      </c>
      <c r="CH39" s="55" t="str">
        <f t="shared" si="19"/>
        <v/>
      </c>
      <c r="CI39" s="55" t="str">
        <f t="shared" si="20"/>
        <v/>
      </c>
      <c r="CJ39" s="55" t="str">
        <f t="shared" si="21"/>
        <v/>
      </c>
      <c r="CK39" s="55" t="str">
        <f t="shared" si="22"/>
        <v/>
      </c>
      <c r="CL39" s="55" t="str">
        <f t="shared" si="23"/>
        <v/>
      </c>
      <c r="CM39" s="62" t="str">
        <f t="shared" si="24"/>
        <v/>
      </c>
      <c r="CN39" s="62" t="str">
        <f t="shared" si="25"/>
        <v/>
      </c>
      <c r="CO39" s="63" t="str">
        <f t="shared" si="26"/>
        <v>NO</v>
      </c>
      <c r="CP39" s="63" t="str">
        <f t="shared" si="27"/>
        <v>NO</v>
      </c>
      <c r="CQ39" s="61" t="str">
        <f t="shared" si="31"/>
        <v>NO</v>
      </c>
      <c r="CR39" s="61" t="str">
        <f t="shared" si="32"/>
        <v>NO</v>
      </c>
      <c r="CS39" s="63" t="str">
        <f t="shared" si="33"/>
        <v>OK</v>
      </c>
      <c r="CT39" s="55" t="b">
        <f t="shared" si="34"/>
        <v>0</v>
      </c>
      <c r="CU39" s="55" t="b">
        <f t="shared" si="35"/>
        <v>0</v>
      </c>
      <c r="CV39" s="55" t="b">
        <f t="shared" si="36"/>
        <v>0</v>
      </c>
      <c r="CW39" s="55" t="b">
        <f t="shared" si="37"/>
        <v>0</v>
      </c>
      <c r="CX39" s="62" t="str">
        <f t="shared" si="38"/>
        <v>SEQUENCE INCORRECT</v>
      </c>
      <c r="CY39" s="64">
        <f>COUNTIF(B21:B38,T(B39))</f>
        <v>18</v>
      </c>
    </row>
    <row r="40" spans="1:103" s="20" customFormat="1" ht="18.95" customHeight="1" thickBot="1">
      <c r="A40" s="65"/>
      <c r="B40" s="157"/>
      <c r="C40" s="158"/>
      <c r="D40" s="157"/>
      <c r="E40" s="158"/>
      <c r="F40" s="157"/>
      <c r="G40" s="158"/>
      <c r="H40" s="157"/>
      <c r="I40" s="158"/>
      <c r="J40" s="157"/>
      <c r="K40" s="158"/>
      <c r="L40" s="151" t="str">
        <f>IF(AND(B40&lt;&gt;"", H40&lt;&gt;"", J40&lt;&gt;"",OR(H40&lt;=I17,H40="ABS"),OR(J40&lt;=K17,J40="ABS")),IF(AND(J40="ABS"),"ABS",IF(SUM(H40:J40)=0,"ZERO",SUM(H40,J40))),"")</f>
        <v/>
      </c>
      <c r="M40" s="151"/>
      <c r="N40" s="152" t="str">
        <f>IF(AND(A40&lt;&gt;"",B40&lt;&gt;"",D40&lt;&gt;"", F40&lt;&gt;"", H40&lt;&gt;"", J40&lt;&gt;"",S40="",R40="OK",V40="",OR(D40&lt;=E17,D40="ABS"),OR(F40&lt;=G17,F40="ABS"),OR(H40&lt;=I17,H40="ABS"),OR(J40&lt;=K17,J40="ABS")),IF(AND(OR(D40=0,D40="ABS"),OR(F40=0,F40="ABS"),OR(L40=0,L40="ABS"),D40="ABS",F40="ABS",L40="ABS"),"ABS",IF(AND(SUM(D40:F40)=0,OR(L40="ZERO",L40="ABS")),"ZERO",IF(L40="ABS",SUM(D40,F40),SUM(D40,F40,H40,J40)))),"")</f>
        <v/>
      </c>
      <c r="O40" s="153"/>
      <c r="P40" s="97" t="str">
        <f>IF(N40="","",IF(O17=250,LOOKUP(N40,{"ABS","ZERO",0,125,137,150,165,187,212},{"FAIL","FAIL","FAIL","C","C+","B","B+","A","A+"}),IF(O17=200,LOOKUP(N40,{"ABS","ZERO",0,100,110,120,132,150,170},{"FAIL","FAIL","FAIL","C","C+","B","B+","A","A+"}),IF(O17=150,LOOKUP(N40,{"ABS","ZERO",0,75,82,90,99,112,127},{"FAIL","FAIL","FAIL","C","C+","B","B+","A","A+"}),IF(O17=100,LOOKUP(N40,{"ABS","ZERO",0,50,55,60,66,75,85},{"FAIL","FAIL","FAIL","C","C+","B","B+","A","A+"}),IF(O17=50,LOOKUP(N40,{"ABS","ZERO",0,25,27,30,33,37,42},{"FAIL","FAIL","FAIL","C","C+","B","B+","A","A+"})))))))</f>
        <v/>
      </c>
      <c r="Q40" s="210"/>
      <c r="R40" s="66" t="str">
        <f t="shared" si="0"/>
        <v/>
      </c>
      <c r="S40" s="308" t="str">
        <f>IF(AND(A40&lt;&gt;"",B40&lt;&gt;""),IF(OR(D40&lt;&gt;"ABS"),IF(OR(AND(D40&lt;ROUNDDOWN((0.7*E17),0),D40&lt;&gt;0),D40&gt;E17,D40=""),"Attendance Marks incorrect",""),""),"")</f>
        <v/>
      </c>
      <c r="T40" s="309"/>
      <c r="U40" s="309"/>
      <c r="V40" s="242" t="str">
        <f>IF(OR(AND(OR(F40&lt;=G17, F40=0, F40="ABS"),OR(H40&lt;=I17, H40=0, H40="ABS"),OR(J40&lt;=K17, J40=0,J40="ABS"))),IF(OR(AND(A40="",B40="",D40="",F40="",H40="",J40=""),AND(A40&lt;&gt;"",B40&lt;&gt;"",D40&lt;&gt;"",F40&lt;&gt;"",H40&lt;&gt;"",J40&lt;&gt;"", AG40="OK")),"","Given Marks or Format is incorrect"),"Given Marks or Format is incorrect")</f>
        <v/>
      </c>
      <c r="W40" s="243"/>
      <c r="X40" s="244"/>
      <c r="Y40" s="109" t="b">
        <f>IF(AND(EXACT(LEFT(B40,3),LEFT(G10,3)),MID(B40,4,1)="-",ISNUMBER(INT(MID(B40,5,1))),ISNUMBER(INT(MID(B40,6,1))),MID(B40,5,2)&lt;&gt;"00",MID(B40,5,2)&lt;&gt;MID(G10,2,2),EXACT(MID(B40,7,4),RIGHT(G10,4)),ISNUMBER(INT(MID(B40,11,1))),ISNUMBER(INT(MID(B40,12,1))),MID(B40,11,2)&lt;&gt;"00",OR(ISNUMBER(INT(MID(B40,11,3))),MID(B40,13,1)=""),OR(AND(ISNUMBER(INT(MID(B40,11,3))),MID(B40,11,1)&lt;&gt;"0",MID(B40,14,1)=""),AND((ISNUMBER(INT(MID(B40,11,2)))),MID(B40,13,1)=""))),"oKK")</f>
        <v>0</v>
      </c>
      <c r="Z40" s="14" t="b">
        <f>IF(AND(EXACT(LEFT(B40,4),LEFT(G8,4)),MID(B40,5,1)="-",ISNUMBER(INT(MID(B40,6,1))),ISNUMBER(INT(MID(B40,7,1))),MID(B40,6,2)&lt;&gt;"00",MID(B40,6,2)&lt;&gt;MID(G8,3,2),EXACT(MID(B40,8,2),RIGHT(G8,2)),ISNUMBER(INT(MID(B40,10,1))),ISNUMBER(INT(MID(B40,11,1))),MID(B40,10,2)&lt;&gt;"00",OR(ISNUMBER(INT(MID(B40,10,3))),MID(B40,12,1)=""),OR(AND(ISNUMBER(INT(MID(B40,10,3))),MID(B40,10,1)&lt;&gt;"0",MID(B40,13,1)=""),AND((ISNUMBER(INT(MID(B40,10,2)))),MID(B40,12,1)=""))),"oKK")</f>
        <v>0</v>
      </c>
      <c r="AA40" s="14" t="b">
        <f>IF(AND(EXACT(LEFT(B40,3),LEFT(G8,3)),MID(B40,4,1)="-",ISNUMBER(INT(MID(B40,5,1))),ISNUMBER(INT(MID(B40,6,1))),MID(B40,5,2)&lt;&gt;"00",MID(B40,5,2)&lt;&gt;MID(G8,2,2),EXACT(MID(B40,7,3),RIGHT(G8,3)),ISNUMBER(INT(MID(B40,10,1))),ISNUMBER(INT(MID(B40,11,1))),MID(B40,10,2)&lt;&gt;"00",OR(ISNUMBER(INT(MID(B40,10,3))),MID(B40,12,1)=""),OR(AND(ISNUMBER(INT(MID(B40,10,3))),MID(B40,10,1)&lt;&gt;"0",MID(B40,13,1)=""),AND((ISNUMBER(INT(MID(B40,10,2)))),MID(B40,12,1)=""))),"oKK")</f>
        <v>0</v>
      </c>
      <c r="AB40" s="12" t="b">
        <f>IF(AND( EXACT(LEFT(B40,LEN(G8)), G8),ISNUMBER(INT(MID(B40,(LEN(G8)+1),1))),ISNUMBER(INT(MID(B40,(LEN(G8)+2),1))), MID(B40,(LEN(G8)+1),2)&lt;&gt;"00",OR(ISNUMBER(INT(MID(B40,(LEN(G8)+3),1))),MID(B40,(LEN(G8)+3),1)=""),  OR(AND(ISNUMBER(INT(MID(B40,(LEN(G8)+1),3))),MID(B40,(LEN(G8)+1),1)&lt;&gt;"0", MID(B40,(LEN(G8)+4),1)=""),AND((ISNUMBER(INT(MID(B40,(LEN(G8)+1),2)))),MID(B40,(LEN(G8)+3),1)=""))),"OK")</f>
        <v>0</v>
      </c>
      <c r="AC40" s="13" t="b">
        <f>IF(AND(LEN(G8)=5,LEFT(G8,1)&lt;&gt;"K"),IF(AND((LEFT(B40,2)=LEFT(G8,2)),MID(B40,3,1)="-",ISNUMBER(INT(MID(B40,4,1))),ISNUMBER(INT(MID(B40,5,1))),MID(B40,4,2)&lt;&gt;"00", MID(B40,4,2)&lt;&gt;LEFT(G8,2),MID(B40,9,2)&lt;&gt;"00",EXACT(MID(B40,6,3),RIGHT(G8,3)),OR(ISNUMBER(INT(MID(B40,9,3))),MID(B40,11,1)=""),ISNUMBER(INT(MID(B40,9,1))),ISNUMBER(INT(MID(B40,10,1))),OR(AND(ISNUMBER(INT(MID(B40,9,3))),MID(B40,9,1)&lt;&gt;"0",MID(B40,12,1)=""),AND((ISNUMBER(INT(MID(B40,9,2)))),MID(B40,11,1)=""))),"oOk"))</f>
        <v>0</v>
      </c>
      <c r="AD40" s="14" t="b">
        <f>IF(LEFT(B40,1)="K",IF(AND(EXACT(LEFT(B40,3),LEFT(G8,3)),MID(B40,4,1)="-",ISNUMBER(INT(MID(B40,5,1))),ISNUMBER(INT(MID(B40,6,1))),MID(B40,5,2)&lt;&gt;"00", MID(B40,5,2)&lt;&gt;MID(G8,2,2),EXACT(MID(B40,7,2), RIGHT(G8,2)),ISNUMBER(INT(MID(B40,9,1))),ISNUMBER(INT(MID(B40,10,1))),MID(B40,9,2)&lt;&gt;"00",OR(ISNUMBER(INT(MID(B40,9,3))),MID(B40,11,1)=""),OR(AND(ISNUMBER(INT(MID(B40,9,3))),MID(B40,9,1)&lt;&gt;"0",MID(B40,12,1)=""),AND((ISNUMBER(INT(MID(B40,9,2)))),MID(B40,11,1)=""))),"oKK"))</f>
        <v>0</v>
      </c>
      <c r="AE40" s="15" t="b">
        <f>IF(AND((LEFT(B40,2)=LEFT(G8,2)),MID(B40,3,1)="-",ISNUMBER(INT(MID(B40,4,1))),ISNUMBER(INT(MID(B40,5,1))),MID(B40,4,2)&lt;&gt;"00", MID(B40,4,2)&lt;&gt;LEFT(G8,2),MID(B40,8,2)&lt;&gt;"00",EXACT(MID(B40,6,2), RIGHT(G8,2)),OR(ISNUMBER(INT(MID(B40,8,3))),MID(B40,10,1)=""),ISNUMBER(INT(MID(B40,8,1))),ISNUMBER(INT(MID(B40,9,1))), OR(AND(ISNUMBER(INT(MID(B40,8,3))),MID(B40,8,1)&lt;&gt;"0", MID(B40,11,1)=""),AND((ISNUMBER(INT(MID(B40,8,2)))),MID(B40,10,1)=""))),"oK")</f>
        <v>0</v>
      </c>
      <c r="AF40" s="20" t="b">
        <f t="shared" si="28"/>
        <v>0</v>
      </c>
      <c r="AG40" s="20" t="str">
        <f t="shared" si="1"/>
        <v>S# INCORRECT</v>
      </c>
      <c r="BO40" s="55" t="str">
        <f>RIGHT(B40,3)</f>
        <v/>
      </c>
      <c r="BP40" s="55" t="b">
        <f>ISNUMBER(INT((MID(BO40,1,1))))</f>
        <v>0</v>
      </c>
      <c r="BQ40" s="55" t="b">
        <f>ISNUMBER(INT((MID(BO40,2,1))))</f>
        <v>0</v>
      </c>
      <c r="BR40" s="55" t="b">
        <f>ISNUMBER(INT((MID(BO40,3,1))))</f>
        <v>0</v>
      </c>
      <c r="BS40" s="55" t="str">
        <f>IF(BP40=TRUE, MID(BO40,1,1),"")</f>
        <v/>
      </c>
      <c r="BT40" s="55" t="str">
        <f>IF(BQ40=TRUE, MID(BO40,2,1),"")</f>
        <v/>
      </c>
      <c r="BU40" s="55" t="str">
        <f>IF(BR40=TRUE, MID(BO40,3,1),"")</f>
        <v/>
      </c>
      <c r="BV40" s="55" t="str">
        <f>T(BS40)&amp;T(BT40)&amp;T(BU40)</f>
        <v/>
      </c>
      <c r="BW40" s="60" t="str">
        <f>IF(BV40="","",INT(TRIM(BV40)))</f>
        <v/>
      </c>
      <c r="BX40" s="61" t="str">
        <f>IF(BW40&gt;BW39,"OK","INCORRECT")</f>
        <v>INCORRECT</v>
      </c>
      <c r="BY40" s="55" t="b">
        <f>BW40&gt;BW39</f>
        <v>0</v>
      </c>
      <c r="BZ40" s="62" t="str">
        <f>LEFT(B40,6)</f>
        <v/>
      </c>
      <c r="CA40" s="55" t="b">
        <f>ISNUMBER(INT((MID(BZ40,1,1))))</f>
        <v>0</v>
      </c>
      <c r="CB40" s="55" t="b">
        <f>ISNUMBER(INT((MID(BZ40,2,1))))</f>
        <v>0</v>
      </c>
      <c r="CC40" s="55" t="b">
        <f>ISNUMBER(INT((MID(BZ40,3,1))))</f>
        <v>0</v>
      </c>
      <c r="CD40" s="55" t="b">
        <f>ISNUMBER(INT((MID(BZ40,4,1))))</f>
        <v>0</v>
      </c>
      <c r="CE40" s="55" t="b">
        <f>ISNUMBER(INT((MID(BZ40,5,1))))</f>
        <v>0</v>
      </c>
      <c r="CF40" s="55" t="b">
        <f>ISNUMBER(INT((MID(BZ40,6,1))))</f>
        <v>0</v>
      </c>
      <c r="CG40" s="55" t="str">
        <f>IF(CA40=TRUE, MID(BZ40,1,1),"")</f>
        <v/>
      </c>
      <c r="CH40" s="55" t="str">
        <f>IF(CB40=TRUE, MID(BZ40,2,1),"")</f>
        <v/>
      </c>
      <c r="CI40" s="55" t="str">
        <f>IF(CC40=TRUE, MID(BZ40,3,1),"")</f>
        <v/>
      </c>
      <c r="CJ40" s="55" t="str">
        <f>IF(CD40=TRUE, MID(BZ40,4,1),"")</f>
        <v/>
      </c>
      <c r="CK40" s="55" t="str">
        <f>IF(CE40=TRUE, MID(BZ40,5,1),"")</f>
        <v/>
      </c>
      <c r="CL40" s="55" t="str">
        <f>IF(CF40=TRUE, MID(BZ40,6,1),"")</f>
        <v/>
      </c>
      <c r="CM40" s="62" t="str">
        <f>TRIM(T(CG40)&amp;T(CH40)&amp;T(CI40))</f>
        <v/>
      </c>
      <c r="CN40" s="62" t="str">
        <f>TRIM(T(CJ40)&amp;T(CK40)&amp;T(CL40))</f>
        <v/>
      </c>
      <c r="CO40" s="63" t="str">
        <f>IF(OR(MID(BZ40,3,1)="-",MID(BZ40,4,1)="-"),T(CM40),"NO")</f>
        <v>NO</v>
      </c>
      <c r="CP40" s="63" t="str">
        <f>IF(OR(MID(BZ40,3,1)="-",MID(BZ40,4,1)="-"),T(CN40),"NO")</f>
        <v>NO</v>
      </c>
      <c r="CQ40" s="61" t="str">
        <f>IF(AND(CO40&lt;&gt;"NO", CP40&lt;&gt;"NO"),IF(CP40&lt;CO40,"OK","INCORRECT"),"NO")</f>
        <v>NO</v>
      </c>
      <c r="CR40" s="61" t="str">
        <f>IF(AND(CO40&lt;&gt;"NO", CP40&lt;&gt;"NO"),IF(CP40&lt;=CP39,"OK","INCORRECT"),"NO")</f>
        <v>NO</v>
      </c>
      <c r="CS40" s="63" t="str">
        <f>IF(OR(AND(OR(AND(CQ40="NO",CR40="NO"),AND(CQ40="OK", CR40="OK")),AND(CQ39="NO", CR39="NO")),AND(AND(CQ40="OK",CR40="OK",OR(AND(CQ39="NO", CR39="NO"),AND(CQ39="OK", CR39="OK"))))),"OK","INCORRECT")</f>
        <v>OK</v>
      </c>
      <c r="CT40" s="55" t="b">
        <f>IF(CS40="OK",IF(AND(CO39="NO",CO40="NO"),BW40&gt;BW39))</f>
        <v>0</v>
      </c>
      <c r="CU40" s="55" t="b">
        <f>IF(CS40="OK",AND(CQ40="OK",CR40="OK",CQ39="NO",CR39="NO"))</f>
        <v>0</v>
      </c>
      <c r="CV40" s="55" t="b">
        <f>IF(CS40="OK",IF(AND(EXACT(CN39,CN40)),BW40&gt;BW39))</f>
        <v>0</v>
      </c>
      <c r="CW40" s="55" t="b">
        <f>IF(CS40="OK",CP40&lt;CP39)</f>
        <v>0</v>
      </c>
      <c r="CX40" s="62" t="str">
        <f>IF(AND(CT40=FALSE,CU40=FALSE,CV40=FALSE,CW40=FALSE),"SEQUENCE INCORRECT","SEQUENCE CORRECT")</f>
        <v>SEQUENCE INCORRECT</v>
      </c>
      <c r="CY40" s="64">
        <f>COUNTIF(B22:B39,T(B40))</f>
        <v>18</v>
      </c>
    </row>
    <row r="41" spans="1:103" ht="18" customHeight="1" thickBot="1">
      <c r="A41" s="56" t="s">
        <v>470</v>
      </c>
      <c r="B41" s="57" t="s">
        <v>470</v>
      </c>
      <c r="C41" s="310" t="s">
        <v>336</v>
      </c>
      <c r="D41" s="310"/>
      <c r="E41" s="310"/>
      <c r="F41" s="310"/>
      <c r="G41" s="310"/>
      <c r="H41" s="310"/>
      <c r="I41" s="310"/>
      <c r="J41" s="310"/>
      <c r="K41" s="310"/>
      <c r="L41" s="310"/>
      <c r="M41" s="310"/>
      <c r="N41" s="310"/>
      <c r="O41" s="310"/>
      <c r="P41" s="310"/>
      <c r="Q41" s="210"/>
      <c r="R41" s="18">
        <f>COUNTIF(R21:R40,"FORMAT INCORRECT")+(COUNTIF(R21:R40,"SEQUENCE INCORRECT"))</f>
        <v>0</v>
      </c>
      <c r="S41" s="247">
        <f>COUNTIF(S21:S40,"Attendance Marks incorrect")</f>
        <v>0</v>
      </c>
      <c r="T41" s="248"/>
      <c r="U41" s="248"/>
      <c r="V41" s="247">
        <f>COUNTIF(V21:AC40,"Given Marks or Format is incorrect")</f>
        <v>0</v>
      </c>
      <c r="W41" s="248"/>
      <c r="X41" s="248"/>
      <c r="Y41" s="248"/>
      <c r="Z41" s="248"/>
      <c r="AA41" s="248"/>
      <c r="AB41" s="248"/>
      <c r="AC41" s="274"/>
    </row>
    <row r="42" spans="1:103" ht="11.25" customHeight="1" thickBot="1">
      <c r="A42" s="58" t="s">
        <v>470</v>
      </c>
      <c r="B42" s="59" t="s">
        <v>470</v>
      </c>
      <c r="C42" s="311"/>
      <c r="D42" s="311"/>
      <c r="E42" s="311"/>
      <c r="F42" s="311"/>
      <c r="G42" s="311"/>
      <c r="H42" s="311"/>
      <c r="I42" s="311"/>
      <c r="J42" s="311"/>
      <c r="K42" s="311"/>
      <c r="L42" s="311"/>
      <c r="M42" s="311"/>
      <c r="N42" s="311"/>
      <c r="O42" s="311"/>
      <c r="P42" s="311"/>
      <c r="Q42" s="210"/>
      <c r="R42" s="307"/>
      <c r="S42" s="307"/>
      <c r="T42" s="307"/>
      <c r="U42" s="307"/>
      <c r="V42" s="307"/>
      <c r="W42" s="307"/>
      <c r="X42" s="307"/>
      <c r="Y42" s="102"/>
      <c r="Z42" s="87"/>
      <c r="AA42" s="87"/>
    </row>
    <row r="43" spans="1:103" ht="17.25" customHeight="1">
      <c r="A43" s="272"/>
      <c r="B43" s="272"/>
      <c r="C43" s="272"/>
      <c r="D43" s="272"/>
      <c r="E43" s="272"/>
      <c r="F43" s="272"/>
      <c r="G43" s="272"/>
      <c r="H43" s="272"/>
      <c r="I43" s="272"/>
      <c r="J43" s="272"/>
      <c r="K43" s="272"/>
      <c r="L43" s="272"/>
      <c r="M43" s="272"/>
      <c r="N43" s="272"/>
      <c r="O43" s="272"/>
      <c r="P43" s="272"/>
      <c r="Q43" s="210"/>
      <c r="R43" s="276" t="s">
        <v>339</v>
      </c>
      <c r="S43" s="277"/>
      <c r="T43" s="278"/>
      <c r="U43" s="263">
        <f>SUM(R41:AC41)</f>
        <v>0</v>
      </c>
      <c r="V43" s="264"/>
      <c r="W43" s="275"/>
      <c r="X43" s="267"/>
      <c r="Y43" s="100"/>
      <c r="Z43" s="85"/>
      <c r="AA43" s="85"/>
    </row>
    <row r="44" spans="1:103" ht="20.25" customHeight="1" thickBot="1">
      <c r="A44" s="273"/>
      <c r="B44" s="273"/>
      <c r="C44" s="273"/>
      <c r="D44" s="273"/>
      <c r="E44" s="273"/>
      <c r="F44" s="273"/>
      <c r="G44" s="273"/>
      <c r="H44" s="273"/>
      <c r="I44" s="273"/>
      <c r="J44" s="273"/>
      <c r="K44" s="273"/>
      <c r="L44" s="273"/>
      <c r="M44" s="273"/>
      <c r="N44" s="273"/>
      <c r="O44" s="273"/>
      <c r="P44" s="273"/>
      <c r="Q44" s="210"/>
      <c r="R44" s="279"/>
      <c r="S44" s="280"/>
      <c r="T44" s="281"/>
      <c r="U44" s="265"/>
      <c r="V44" s="266"/>
      <c r="W44" s="275"/>
      <c r="X44" s="267"/>
      <c r="Y44" s="100"/>
      <c r="Z44" s="85"/>
      <c r="AA44" s="85"/>
    </row>
    <row r="45" spans="1:103" ht="15.75" customHeight="1">
      <c r="A45" s="260" t="s">
        <v>337</v>
      </c>
      <c r="B45" s="260"/>
      <c r="C45" s="260"/>
      <c r="D45" s="267"/>
      <c r="E45" s="267"/>
      <c r="F45" s="260" t="s">
        <v>20</v>
      </c>
      <c r="G45" s="260"/>
      <c r="H45" s="260"/>
      <c r="I45" s="260"/>
      <c r="J45" s="267"/>
      <c r="K45" s="267"/>
      <c r="L45" s="260" t="s">
        <v>21</v>
      </c>
      <c r="M45" s="260"/>
      <c r="N45" s="260"/>
      <c r="O45" s="260"/>
      <c r="P45" s="260"/>
      <c r="Q45" s="210"/>
      <c r="R45" s="177" t="s">
        <v>490</v>
      </c>
      <c r="S45" s="249"/>
      <c r="T45" s="249"/>
      <c r="U45" s="249"/>
      <c r="V45" s="249"/>
      <c r="W45" s="249"/>
      <c r="X45" s="250"/>
      <c r="Y45" s="101"/>
      <c r="Z45" s="86"/>
      <c r="AA45" s="86"/>
    </row>
    <row r="46" spans="1:103">
      <c r="A46" s="261"/>
      <c r="B46" s="261"/>
      <c r="C46" s="261"/>
      <c r="D46" s="267"/>
      <c r="E46" s="267"/>
      <c r="F46" s="261"/>
      <c r="G46" s="261"/>
      <c r="H46" s="261"/>
      <c r="I46" s="261"/>
      <c r="J46" s="267"/>
      <c r="K46" s="267"/>
      <c r="L46" s="261"/>
      <c r="M46" s="261"/>
      <c r="N46" s="261"/>
      <c r="O46" s="261"/>
      <c r="P46" s="261"/>
      <c r="Q46" s="210"/>
      <c r="R46" s="176"/>
      <c r="S46" s="174"/>
      <c r="T46" s="174"/>
      <c r="U46" s="174"/>
      <c r="V46" s="174"/>
      <c r="W46" s="174"/>
      <c r="X46" s="175"/>
      <c r="Y46" s="101"/>
      <c r="Z46" s="86"/>
      <c r="AA46" s="86"/>
    </row>
    <row r="47" spans="1:103">
      <c r="A47" s="262"/>
      <c r="B47" s="262"/>
      <c r="C47" s="262"/>
      <c r="D47" s="268"/>
      <c r="E47" s="268"/>
      <c r="F47" s="262"/>
      <c r="G47" s="262"/>
      <c r="H47" s="262"/>
      <c r="I47" s="262"/>
      <c r="J47" s="268"/>
      <c r="K47" s="268"/>
      <c r="L47" s="262"/>
      <c r="M47" s="262"/>
      <c r="N47" s="262"/>
      <c r="O47" s="262"/>
      <c r="P47" s="262"/>
      <c r="Q47" s="210"/>
      <c r="R47" s="176"/>
      <c r="S47" s="174"/>
      <c r="T47" s="174"/>
      <c r="U47" s="174"/>
      <c r="V47" s="174"/>
      <c r="W47" s="174"/>
      <c r="X47" s="175"/>
      <c r="Y47" s="101"/>
      <c r="Z47" s="86"/>
      <c r="AA47" s="86"/>
    </row>
    <row r="48" spans="1:103" ht="12" customHeight="1">
      <c r="A48" s="44" t="s">
        <v>15</v>
      </c>
      <c r="B48" s="254" t="s">
        <v>14</v>
      </c>
      <c r="C48" s="255"/>
      <c r="D48" s="255"/>
      <c r="E48" s="255"/>
      <c r="F48" s="255"/>
      <c r="G48" s="255"/>
      <c r="H48" s="255"/>
      <c r="I48" s="255"/>
      <c r="J48" s="255"/>
      <c r="K48" s="255"/>
      <c r="L48" s="255"/>
      <c r="M48" s="255"/>
      <c r="N48" s="255"/>
      <c r="O48" s="255"/>
      <c r="P48" s="256"/>
      <c r="Q48" s="210"/>
      <c r="R48" s="176"/>
      <c r="S48" s="174"/>
      <c r="T48" s="174"/>
      <c r="U48" s="174"/>
      <c r="V48" s="174"/>
      <c r="W48" s="174"/>
      <c r="X48" s="175"/>
      <c r="Y48" s="101"/>
      <c r="Z48" s="86"/>
      <c r="AA48" s="86"/>
    </row>
    <row r="49" spans="1:29" ht="12" customHeight="1" thickBot="1">
      <c r="A49" s="46">
        <f>$U$43</f>
        <v>0</v>
      </c>
      <c r="B49" s="257"/>
      <c r="C49" s="258"/>
      <c r="D49" s="258"/>
      <c r="E49" s="258"/>
      <c r="F49" s="258"/>
      <c r="G49" s="258"/>
      <c r="H49" s="258"/>
      <c r="I49" s="258"/>
      <c r="J49" s="258"/>
      <c r="K49" s="258"/>
      <c r="L49" s="258"/>
      <c r="M49" s="258"/>
      <c r="N49" s="258"/>
      <c r="O49" s="258"/>
      <c r="P49" s="259"/>
      <c r="Q49" s="210"/>
      <c r="R49" s="251"/>
      <c r="S49" s="252"/>
      <c r="T49" s="252"/>
      <c r="U49" s="252"/>
      <c r="V49" s="252"/>
      <c r="W49" s="252"/>
      <c r="X49" s="253"/>
      <c r="Y49" s="101"/>
      <c r="Z49" s="86"/>
      <c r="AA49" s="86"/>
    </row>
    <row r="50" spans="1:29">
      <c r="A50" s="272"/>
      <c r="B50" s="272"/>
      <c r="C50" s="272"/>
      <c r="D50" s="272"/>
      <c r="E50" s="272"/>
      <c r="F50" s="272"/>
      <c r="G50" s="272"/>
      <c r="H50" s="272"/>
      <c r="I50" s="272"/>
      <c r="J50" s="272"/>
      <c r="K50" s="272"/>
      <c r="L50" s="272"/>
      <c r="M50" s="272"/>
      <c r="N50" s="272"/>
      <c r="O50" s="272"/>
      <c r="P50" s="272"/>
      <c r="Q50" s="267"/>
      <c r="R50" s="293" t="s">
        <v>471</v>
      </c>
      <c r="S50" s="293"/>
      <c r="T50" s="293"/>
      <c r="U50" s="293"/>
      <c r="V50" s="293"/>
      <c r="W50" s="293"/>
      <c r="X50" s="293"/>
      <c r="Y50" s="293"/>
      <c r="Z50" s="293"/>
      <c r="AA50" s="293"/>
      <c r="AB50" s="293"/>
      <c r="AC50" s="293"/>
    </row>
    <row r="51" spans="1:29">
      <c r="A51" s="267"/>
      <c r="B51" s="267"/>
      <c r="C51" s="267"/>
      <c r="D51" s="267"/>
      <c r="E51" s="267"/>
      <c r="F51" s="267"/>
      <c r="G51" s="267"/>
      <c r="H51" s="267"/>
      <c r="I51" s="267"/>
      <c r="J51" s="267"/>
      <c r="K51" s="267"/>
      <c r="L51" s="267"/>
      <c r="M51" s="267"/>
      <c r="N51" s="267"/>
      <c r="O51" s="267"/>
      <c r="P51" s="267"/>
      <c r="Q51" s="267"/>
      <c r="R51" s="294"/>
      <c r="S51" s="294"/>
      <c r="T51" s="294"/>
      <c r="U51" s="294"/>
      <c r="V51" s="294"/>
      <c r="W51" s="294"/>
      <c r="X51" s="294"/>
      <c r="Y51" s="294"/>
      <c r="Z51" s="294"/>
      <c r="AA51" s="294"/>
      <c r="AB51" s="294"/>
      <c r="AC51" s="294"/>
    </row>
    <row r="52" spans="1:29">
      <c r="A52" s="267"/>
      <c r="B52" s="267"/>
      <c r="C52" s="267"/>
      <c r="D52" s="267"/>
      <c r="E52" s="267"/>
      <c r="F52" s="267"/>
      <c r="G52" s="267"/>
      <c r="H52" s="267"/>
      <c r="I52" s="267"/>
      <c r="J52" s="267"/>
      <c r="K52" s="267"/>
      <c r="L52" s="267"/>
      <c r="M52" s="267"/>
      <c r="N52" s="267"/>
      <c r="O52" s="267"/>
      <c r="P52" s="267"/>
      <c r="Q52" s="267"/>
      <c r="R52" s="295"/>
      <c r="S52" s="295"/>
      <c r="T52" s="295"/>
      <c r="U52" s="295"/>
      <c r="V52" s="295"/>
      <c r="W52" s="295"/>
      <c r="X52" s="295"/>
      <c r="Y52" s="295"/>
      <c r="Z52" s="295"/>
      <c r="AA52" s="295"/>
      <c r="AB52" s="295"/>
      <c r="AC52" s="295"/>
    </row>
    <row r="53" spans="1:29">
      <c r="A53" s="267"/>
      <c r="B53" s="267"/>
      <c r="C53" s="267"/>
      <c r="D53" s="267"/>
      <c r="E53" s="267"/>
      <c r="F53" s="267"/>
      <c r="G53" s="267"/>
      <c r="H53" s="267"/>
      <c r="I53" s="267"/>
      <c r="J53" s="267"/>
      <c r="K53" s="267"/>
      <c r="L53" s="267"/>
      <c r="M53" s="267"/>
      <c r="N53" s="267"/>
      <c r="O53" s="267"/>
      <c r="P53" s="267"/>
      <c r="Q53" s="267"/>
      <c r="R53" s="296" t="s">
        <v>472</v>
      </c>
      <c r="S53" s="297"/>
      <c r="T53" s="297"/>
      <c r="U53" s="297"/>
      <c r="V53" s="297"/>
      <c r="W53" s="297"/>
      <c r="X53" s="297"/>
      <c r="Y53" s="297"/>
      <c r="Z53" s="297"/>
      <c r="AA53" s="297"/>
      <c r="AB53" s="297"/>
      <c r="AC53" s="298"/>
    </row>
    <row r="54" spans="1:29" ht="16.5" thickBot="1">
      <c r="A54" s="267"/>
      <c r="B54" s="267"/>
      <c r="C54" s="267"/>
      <c r="D54" s="267"/>
      <c r="E54" s="267"/>
      <c r="F54" s="267"/>
      <c r="G54" s="267"/>
      <c r="H54" s="267"/>
      <c r="I54" s="267"/>
      <c r="J54" s="267"/>
      <c r="K54" s="267"/>
      <c r="L54" s="267"/>
      <c r="M54" s="267"/>
      <c r="N54" s="267"/>
      <c r="O54" s="267"/>
      <c r="P54" s="267"/>
      <c r="Q54" s="267"/>
      <c r="R54" s="299"/>
      <c r="S54" s="300"/>
      <c r="T54" s="300"/>
      <c r="U54" s="300"/>
      <c r="V54" s="300"/>
      <c r="W54" s="300"/>
      <c r="X54" s="300"/>
      <c r="Y54" s="300"/>
      <c r="Z54" s="300"/>
      <c r="AA54" s="300"/>
      <c r="AB54" s="300"/>
      <c r="AC54" s="301"/>
    </row>
    <row r="55" spans="1:29" ht="21" thickBot="1">
      <c r="A55" s="267"/>
      <c r="B55" s="267"/>
      <c r="C55" s="267"/>
      <c r="D55" s="267"/>
      <c r="E55" s="267"/>
      <c r="F55" s="267"/>
      <c r="G55" s="267"/>
      <c r="H55" s="267"/>
      <c r="I55" s="267"/>
      <c r="J55" s="267"/>
      <c r="K55" s="267"/>
      <c r="L55" s="267"/>
      <c r="M55" s="267"/>
      <c r="N55" s="267"/>
      <c r="O55" s="267"/>
      <c r="P55" s="267"/>
      <c r="Q55" s="267"/>
      <c r="R55" s="67" t="s">
        <v>7</v>
      </c>
      <c r="S55" s="302" t="s">
        <v>8</v>
      </c>
      <c r="T55" s="302"/>
      <c r="U55" s="302"/>
      <c r="V55" s="303" t="s">
        <v>473</v>
      </c>
      <c r="W55" s="303"/>
      <c r="X55" s="303"/>
      <c r="Y55" s="303"/>
      <c r="Z55" s="303"/>
      <c r="AA55" s="303"/>
      <c r="AB55" s="303"/>
      <c r="AC55" s="303"/>
    </row>
    <row r="56" spans="1:29" ht="16.5" thickBot="1">
      <c r="A56" s="267"/>
      <c r="B56" s="267"/>
      <c r="C56" s="267"/>
      <c r="D56" s="267"/>
      <c r="E56" s="267"/>
      <c r="F56" s="267"/>
      <c r="G56" s="267"/>
      <c r="H56" s="267"/>
      <c r="I56" s="267"/>
      <c r="J56" s="267"/>
      <c r="K56" s="267"/>
      <c r="L56" s="267"/>
      <c r="M56" s="267"/>
      <c r="N56" s="267"/>
      <c r="O56" s="267"/>
      <c r="P56" s="267"/>
      <c r="Q56" s="267"/>
      <c r="R56" s="68">
        <v>1</v>
      </c>
      <c r="S56" s="290" t="s">
        <v>474</v>
      </c>
      <c r="T56" s="290"/>
      <c r="U56" s="290"/>
      <c r="V56" s="291">
        <v>1</v>
      </c>
      <c r="W56" s="292"/>
      <c r="X56" s="290" t="s">
        <v>475</v>
      </c>
      <c r="Y56" s="290"/>
      <c r="Z56" s="290"/>
      <c r="AA56" s="290"/>
      <c r="AB56" s="290"/>
      <c r="AC56" s="290"/>
    </row>
    <row r="57" spans="1:29" ht="16.5" thickBot="1">
      <c r="A57" s="267"/>
      <c r="B57" s="267"/>
      <c r="C57" s="267"/>
      <c r="D57" s="267"/>
      <c r="E57" s="267"/>
      <c r="F57" s="267"/>
      <c r="G57" s="267"/>
      <c r="H57" s="267"/>
      <c r="I57" s="267"/>
      <c r="J57" s="267"/>
      <c r="K57" s="267"/>
      <c r="L57" s="267"/>
      <c r="M57" s="267"/>
      <c r="N57" s="267"/>
      <c r="O57" s="267"/>
      <c r="P57" s="267"/>
      <c r="Q57" s="267"/>
      <c r="R57" s="68">
        <v>2</v>
      </c>
      <c r="S57" s="290" t="s">
        <v>476</v>
      </c>
      <c r="T57" s="290"/>
      <c r="U57" s="290"/>
      <c r="V57" s="291">
        <v>2</v>
      </c>
      <c r="W57" s="292"/>
      <c r="X57" s="290" t="s">
        <v>477</v>
      </c>
      <c r="Y57" s="290"/>
      <c r="Z57" s="290"/>
      <c r="AA57" s="290"/>
      <c r="AB57" s="290"/>
      <c r="AC57" s="290"/>
    </row>
    <row r="58" spans="1:29" ht="16.5" thickBot="1">
      <c r="A58" s="267"/>
      <c r="B58" s="267"/>
      <c r="C58" s="267"/>
      <c r="D58" s="267"/>
      <c r="E58" s="267"/>
      <c r="F58" s="267"/>
      <c r="G58" s="267"/>
      <c r="H58" s="267"/>
      <c r="I58" s="267"/>
      <c r="J58" s="267"/>
      <c r="K58" s="267"/>
      <c r="L58" s="267"/>
      <c r="M58" s="267"/>
      <c r="N58" s="267"/>
      <c r="O58" s="267"/>
      <c r="P58" s="267"/>
      <c r="Q58" s="267"/>
      <c r="R58" s="68">
        <v>3</v>
      </c>
      <c r="S58" s="290" t="s">
        <v>478</v>
      </c>
      <c r="T58" s="290"/>
      <c r="U58" s="290"/>
      <c r="V58" s="291">
        <v>3</v>
      </c>
      <c r="W58" s="292"/>
      <c r="X58" s="290" t="s">
        <v>479</v>
      </c>
      <c r="Y58" s="290"/>
      <c r="Z58" s="290"/>
      <c r="AA58" s="290"/>
      <c r="AB58" s="290"/>
      <c r="AC58" s="290"/>
    </row>
    <row r="59" spans="1:29" ht="16.5" thickBot="1">
      <c r="A59" s="267"/>
      <c r="B59" s="267"/>
      <c r="C59" s="267"/>
      <c r="D59" s="267"/>
      <c r="E59" s="267"/>
      <c r="F59" s="267"/>
      <c r="G59" s="267"/>
      <c r="H59" s="267"/>
      <c r="I59" s="267"/>
      <c r="J59" s="267"/>
      <c r="K59" s="267"/>
      <c r="L59" s="267"/>
      <c r="M59" s="267"/>
      <c r="N59" s="267"/>
      <c r="O59" s="267"/>
      <c r="P59" s="267"/>
      <c r="Q59" s="267"/>
      <c r="R59" s="68">
        <v>4</v>
      </c>
      <c r="S59" s="290" t="s">
        <v>480</v>
      </c>
      <c r="T59" s="290"/>
      <c r="U59" s="290"/>
      <c r="V59" s="291">
        <v>4</v>
      </c>
      <c r="W59" s="292"/>
      <c r="X59" s="290" t="s">
        <v>481</v>
      </c>
      <c r="Y59" s="290"/>
      <c r="Z59" s="290"/>
      <c r="AA59" s="290"/>
      <c r="AB59" s="290"/>
      <c r="AC59" s="290"/>
    </row>
    <row r="60" spans="1:29" ht="16.5" thickBot="1">
      <c r="A60" s="267"/>
      <c r="B60" s="267"/>
      <c r="C60" s="267"/>
      <c r="D60" s="267"/>
      <c r="E60" s="267"/>
      <c r="F60" s="267"/>
      <c r="G60" s="267"/>
      <c r="H60" s="267"/>
      <c r="I60" s="267"/>
      <c r="J60" s="267"/>
      <c r="K60" s="267"/>
      <c r="L60" s="267"/>
      <c r="M60" s="267"/>
      <c r="N60" s="267"/>
      <c r="O60" s="267"/>
      <c r="P60" s="267"/>
      <c r="Q60" s="267"/>
      <c r="R60" s="68">
        <v>5</v>
      </c>
      <c r="S60" s="290" t="s">
        <v>482</v>
      </c>
      <c r="T60" s="290"/>
      <c r="U60" s="290"/>
      <c r="V60" s="291">
        <v>5</v>
      </c>
      <c r="W60" s="292"/>
      <c r="X60" s="290" t="s">
        <v>483</v>
      </c>
      <c r="Y60" s="290"/>
      <c r="Z60" s="290"/>
      <c r="AA60" s="290"/>
      <c r="AB60" s="290"/>
      <c r="AC60" s="290"/>
    </row>
    <row r="61" spans="1:29" ht="16.5" thickBot="1">
      <c r="A61" s="267"/>
      <c r="B61" s="267"/>
      <c r="C61" s="267"/>
      <c r="D61" s="267"/>
      <c r="E61" s="267"/>
      <c r="F61" s="267"/>
      <c r="G61" s="267"/>
      <c r="H61" s="267"/>
      <c r="I61" s="267"/>
      <c r="J61" s="267"/>
      <c r="K61" s="267"/>
      <c r="L61" s="267"/>
      <c r="M61" s="267"/>
      <c r="N61" s="267"/>
      <c r="O61" s="267"/>
      <c r="P61" s="267"/>
      <c r="Q61" s="267"/>
      <c r="R61" s="68">
        <v>6</v>
      </c>
      <c r="S61" s="290" t="s">
        <v>484</v>
      </c>
      <c r="T61" s="290"/>
      <c r="U61" s="290"/>
      <c r="V61" s="291">
        <v>6</v>
      </c>
      <c r="W61" s="292"/>
      <c r="X61" s="290" t="s">
        <v>485</v>
      </c>
      <c r="Y61" s="290"/>
      <c r="Z61" s="290"/>
      <c r="AA61" s="290"/>
      <c r="AB61" s="290"/>
      <c r="AC61" s="290"/>
    </row>
    <row r="62" spans="1:29" ht="16.5" thickBot="1">
      <c r="A62" s="267"/>
      <c r="B62" s="267"/>
      <c r="C62" s="267"/>
      <c r="D62" s="267"/>
      <c r="E62" s="267"/>
      <c r="F62" s="267"/>
      <c r="G62" s="267"/>
      <c r="H62" s="267"/>
      <c r="I62" s="267"/>
      <c r="J62" s="267"/>
      <c r="K62" s="267"/>
      <c r="L62" s="267"/>
      <c r="M62" s="267"/>
      <c r="N62" s="267"/>
      <c r="O62" s="267"/>
      <c r="P62" s="267"/>
      <c r="Q62" s="267"/>
      <c r="R62" s="68">
        <v>7</v>
      </c>
      <c r="S62" s="290" t="s">
        <v>486</v>
      </c>
      <c r="T62" s="290"/>
      <c r="U62" s="290"/>
      <c r="V62" s="291">
        <v>7</v>
      </c>
      <c r="W62" s="292"/>
      <c r="X62" s="290" t="s">
        <v>487</v>
      </c>
      <c r="Y62" s="290"/>
      <c r="Z62" s="290"/>
      <c r="AA62" s="290"/>
      <c r="AB62" s="290"/>
      <c r="AC62" s="290"/>
    </row>
  </sheetData>
  <sheetProtection password="B198" sheet="1" objects="1" scenarios="1" formatCells="0" selectLockedCells="1" autoFilter="0"/>
  <autoFilter ref="A20:C20">
    <filterColumn colId="1" showButton="0"/>
  </autoFilter>
  <mergeCells count="288">
    <mergeCell ref="A45:C47"/>
    <mergeCell ref="F45:I47"/>
    <mergeCell ref="L45:P47"/>
    <mergeCell ref="S58:U58"/>
    <mergeCell ref="V58:W58"/>
    <mergeCell ref="J26:K26"/>
    <mergeCell ref="L26:M26"/>
    <mergeCell ref="N26:O26"/>
    <mergeCell ref="B28:C28"/>
    <mergeCell ref="D28:E28"/>
    <mergeCell ref="F28:G28"/>
    <mergeCell ref="H28:I28"/>
    <mergeCell ref="D45:E47"/>
    <mergeCell ref="J45:K47"/>
    <mergeCell ref="A50:P62"/>
    <mergeCell ref="Q50:Q62"/>
    <mergeCell ref="S57:U57"/>
    <mergeCell ref="L30:M30"/>
    <mergeCell ref="L31:M31"/>
    <mergeCell ref="N31:O31"/>
    <mergeCell ref="J31:K31"/>
    <mergeCell ref="N37:O37"/>
    <mergeCell ref="N35:O35"/>
    <mergeCell ref="S35:U35"/>
    <mergeCell ref="X61:AC61"/>
    <mergeCell ref="S62:U62"/>
    <mergeCell ref="V62:W62"/>
    <mergeCell ref="X62:AC62"/>
    <mergeCell ref="S59:U59"/>
    <mergeCell ref="V59:W59"/>
    <mergeCell ref="X59:AC59"/>
    <mergeCell ref="S60:U60"/>
    <mergeCell ref="V60:W60"/>
    <mergeCell ref="X60:AC60"/>
    <mergeCell ref="S61:U61"/>
    <mergeCell ref="V61:W61"/>
    <mergeCell ref="X58:AC58"/>
    <mergeCell ref="R50:AC52"/>
    <mergeCell ref="R53:AC54"/>
    <mergeCell ref="S55:U55"/>
    <mergeCell ref="V55:AC55"/>
    <mergeCell ref="S56:U56"/>
    <mergeCell ref="V56:W56"/>
    <mergeCell ref="X56:AC56"/>
    <mergeCell ref="S20:U20"/>
    <mergeCell ref="V20:X20"/>
    <mergeCell ref="V37:X37"/>
    <mergeCell ref="S41:U41"/>
    <mergeCell ref="V41:AC41"/>
    <mergeCell ref="R42:X42"/>
    <mergeCell ref="S26:U26"/>
    <mergeCell ref="V26:X26"/>
    <mergeCell ref="S27:U27"/>
    <mergeCell ref="V27:X27"/>
    <mergeCell ref="V57:W57"/>
    <mergeCell ref="X57:AC57"/>
    <mergeCell ref="S24:U24"/>
    <mergeCell ref="V24:X24"/>
    <mergeCell ref="V23:X23"/>
    <mergeCell ref="V32:X32"/>
    <mergeCell ref="N25:O25"/>
    <mergeCell ref="N22:O22"/>
    <mergeCell ref="H25:I25"/>
    <mergeCell ref="J25:K25"/>
    <mergeCell ref="L25:M25"/>
    <mergeCell ref="N29:O29"/>
    <mergeCell ref="S31:U31"/>
    <mergeCell ref="V31:X31"/>
    <mergeCell ref="R45:X49"/>
    <mergeCell ref="B48:P49"/>
    <mergeCell ref="B30:C30"/>
    <mergeCell ref="F25:G25"/>
    <mergeCell ref="B27:C27"/>
    <mergeCell ref="D27:E27"/>
    <mergeCell ref="F27:G27"/>
    <mergeCell ref="H27:I27"/>
    <mergeCell ref="J27:K27"/>
    <mergeCell ref="L27:M27"/>
    <mergeCell ref="N27:O27"/>
    <mergeCell ref="B26:C26"/>
    <mergeCell ref="D26:E26"/>
    <mergeCell ref="F26:G26"/>
    <mergeCell ref="H26:I26"/>
    <mergeCell ref="V36:X36"/>
    <mergeCell ref="F19:G19"/>
    <mergeCell ref="H19:I19"/>
    <mergeCell ref="J19:K19"/>
    <mergeCell ref="L18:M18"/>
    <mergeCell ref="L19:M19"/>
    <mergeCell ref="N19:O19"/>
    <mergeCell ref="S21:U21"/>
    <mergeCell ref="V21:X21"/>
    <mergeCell ref="J23:K23"/>
    <mergeCell ref="L23:M23"/>
    <mergeCell ref="N23:O23"/>
    <mergeCell ref="R17:R19"/>
    <mergeCell ref="F20:G20"/>
    <mergeCell ref="N18:O18"/>
    <mergeCell ref="N12:O16"/>
    <mergeCell ref="H20:I20"/>
    <mergeCell ref="J20:K20"/>
    <mergeCell ref="L20:M20"/>
    <mergeCell ref="N24:O24"/>
    <mergeCell ref="S23:U23"/>
    <mergeCell ref="A12:A19"/>
    <mergeCell ref="B12:C19"/>
    <mergeCell ref="L24:M24"/>
    <mergeCell ref="N21:O21"/>
    <mergeCell ref="B21:C21"/>
    <mergeCell ref="D21:E21"/>
    <mergeCell ref="F21:G21"/>
    <mergeCell ref="H21:I21"/>
    <mergeCell ref="J21:K21"/>
    <mergeCell ref="L21:M21"/>
    <mergeCell ref="B22:C22"/>
    <mergeCell ref="D22:E22"/>
    <mergeCell ref="F22:G22"/>
    <mergeCell ref="H22:I22"/>
    <mergeCell ref="J22:K22"/>
    <mergeCell ref="L22:M22"/>
    <mergeCell ref="H23:I23"/>
    <mergeCell ref="D19:E19"/>
    <mergeCell ref="B20:C20"/>
    <mergeCell ref="D20:E20"/>
    <mergeCell ref="B25:C25"/>
    <mergeCell ref="D25:E25"/>
    <mergeCell ref="N20:O20"/>
    <mergeCell ref="A7:B7"/>
    <mergeCell ref="C7:P7"/>
    <mergeCell ref="E8:F8"/>
    <mergeCell ref="G8:H8"/>
    <mergeCell ref="I8:L8"/>
    <mergeCell ref="M8:P8"/>
    <mergeCell ref="D18:E18"/>
    <mergeCell ref="F18:G18"/>
    <mergeCell ref="H18:I18"/>
    <mergeCell ref="J18:K18"/>
    <mergeCell ref="D11:E11"/>
    <mergeCell ref="F11:G11"/>
    <mergeCell ref="H11:I11"/>
    <mergeCell ref="J11:K11"/>
    <mergeCell ref="A11:C11"/>
    <mergeCell ref="H24:I24"/>
    <mergeCell ref="J24:K24"/>
    <mergeCell ref="D12:G13"/>
    <mergeCell ref="H12:M13"/>
    <mergeCell ref="O1:P3"/>
    <mergeCell ref="B4:C4"/>
    <mergeCell ref="D4:K4"/>
    <mergeCell ref="L4:P4"/>
    <mergeCell ref="A5:P5"/>
    <mergeCell ref="A6:D6"/>
    <mergeCell ref="P12:P17"/>
    <mergeCell ref="D14:E16"/>
    <mergeCell ref="F14:G16"/>
    <mergeCell ref="H14:I16"/>
    <mergeCell ref="J14:K16"/>
    <mergeCell ref="L14:M16"/>
    <mergeCell ref="B9:K9"/>
    <mergeCell ref="L9:N9"/>
    <mergeCell ref="O9:P9"/>
    <mergeCell ref="A10:B10"/>
    <mergeCell ref="C10:G10"/>
    <mergeCell ref="H10:J10"/>
    <mergeCell ref="K10:P10"/>
    <mergeCell ref="L11:P11"/>
    <mergeCell ref="B2:N3"/>
    <mergeCell ref="B1:N1"/>
    <mergeCell ref="E6:P6"/>
    <mergeCell ref="A1:A4"/>
    <mergeCell ref="B23:C23"/>
    <mergeCell ref="D23:E23"/>
    <mergeCell ref="F23:G23"/>
    <mergeCell ref="B24:C24"/>
    <mergeCell ref="D24:E24"/>
    <mergeCell ref="F24:G24"/>
    <mergeCell ref="S28:U28"/>
    <mergeCell ref="V28:X28"/>
    <mergeCell ref="S30:U30"/>
    <mergeCell ref="V30:X30"/>
    <mergeCell ref="S29:U29"/>
    <mergeCell ref="V29:X29"/>
    <mergeCell ref="N30:O30"/>
    <mergeCell ref="J28:K28"/>
    <mergeCell ref="L28:M28"/>
    <mergeCell ref="N28:O28"/>
    <mergeCell ref="D30:E30"/>
    <mergeCell ref="F30:G30"/>
    <mergeCell ref="H30:I30"/>
    <mergeCell ref="J30:K30"/>
    <mergeCell ref="J29:K29"/>
    <mergeCell ref="L29:M29"/>
    <mergeCell ref="S25:U25"/>
    <mergeCell ref="V25:X25"/>
    <mergeCell ref="H29:I29"/>
    <mergeCell ref="B29:C29"/>
    <mergeCell ref="D29:E29"/>
    <mergeCell ref="F29:G29"/>
    <mergeCell ref="B31:C31"/>
    <mergeCell ref="D31:E31"/>
    <mergeCell ref="F31:G31"/>
    <mergeCell ref="H31:I31"/>
    <mergeCell ref="B32:C32"/>
    <mergeCell ref="D32:E32"/>
    <mergeCell ref="F32:G32"/>
    <mergeCell ref="H32:I32"/>
    <mergeCell ref="A43:P44"/>
    <mergeCell ref="R43:T44"/>
    <mergeCell ref="L39:M39"/>
    <mergeCell ref="S39:U39"/>
    <mergeCell ref="W43:X44"/>
    <mergeCell ref="V39:X39"/>
    <mergeCell ref="B40:C40"/>
    <mergeCell ref="D40:E40"/>
    <mergeCell ref="F40:G40"/>
    <mergeCell ref="H40:I40"/>
    <mergeCell ref="J40:K40"/>
    <mergeCell ref="L40:M40"/>
    <mergeCell ref="V40:X40"/>
    <mergeCell ref="B39:C39"/>
    <mergeCell ref="D39:E39"/>
    <mergeCell ref="F39:G39"/>
    <mergeCell ref="C41:P42"/>
    <mergeCell ref="U43:V44"/>
    <mergeCell ref="N39:O39"/>
    <mergeCell ref="N40:O40"/>
    <mergeCell ref="S40:U40"/>
    <mergeCell ref="H39:I39"/>
    <mergeCell ref="J39:K39"/>
    <mergeCell ref="J32:K32"/>
    <mergeCell ref="L32:M32"/>
    <mergeCell ref="N32:O32"/>
    <mergeCell ref="S32:U32"/>
    <mergeCell ref="B36:C36"/>
    <mergeCell ref="D36:E36"/>
    <mergeCell ref="F36:G36"/>
    <mergeCell ref="H36:I36"/>
    <mergeCell ref="J36:K36"/>
    <mergeCell ref="L36:M36"/>
    <mergeCell ref="B35:C35"/>
    <mergeCell ref="D35:E35"/>
    <mergeCell ref="F35:G35"/>
    <mergeCell ref="H35:I35"/>
    <mergeCell ref="J35:K35"/>
    <mergeCell ref="B33:C33"/>
    <mergeCell ref="D33:E33"/>
    <mergeCell ref="F33:G33"/>
    <mergeCell ref="H33:I33"/>
    <mergeCell ref="J33:K33"/>
    <mergeCell ref="B34:C34"/>
    <mergeCell ref="D34:E34"/>
    <mergeCell ref="F34:G34"/>
    <mergeCell ref="H34:I34"/>
    <mergeCell ref="S38:U38"/>
    <mergeCell ref="N33:O33"/>
    <mergeCell ref="S33:U33"/>
    <mergeCell ref="J34:K34"/>
    <mergeCell ref="L34:M34"/>
    <mergeCell ref="N34:O34"/>
    <mergeCell ref="S37:U37"/>
    <mergeCell ref="L33:M33"/>
    <mergeCell ref="L35:M35"/>
    <mergeCell ref="N36:O36"/>
    <mergeCell ref="S36:U36"/>
    <mergeCell ref="V38:X38"/>
    <mergeCell ref="J38:K38"/>
    <mergeCell ref="H37:I37"/>
    <mergeCell ref="J37:K37"/>
    <mergeCell ref="N38:O38"/>
    <mergeCell ref="B38:C38"/>
    <mergeCell ref="D38:E38"/>
    <mergeCell ref="F38:G38"/>
    <mergeCell ref="H38:I38"/>
    <mergeCell ref="L38:M38"/>
    <mergeCell ref="B37:C37"/>
    <mergeCell ref="L37:M37"/>
    <mergeCell ref="Q1:Q49"/>
    <mergeCell ref="R1:X16"/>
    <mergeCell ref="V17:X19"/>
    <mergeCell ref="S22:U22"/>
    <mergeCell ref="V22:X22"/>
    <mergeCell ref="S17:U19"/>
    <mergeCell ref="V33:X33"/>
    <mergeCell ref="S34:U34"/>
    <mergeCell ref="V34:X34"/>
    <mergeCell ref="V35:X35"/>
    <mergeCell ref="D37:E37"/>
    <mergeCell ref="F37:G37"/>
  </mergeCells>
  <printOptions horizontalCentered="1"/>
  <pageMargins left="0.35" right="0.35" top="0.3" bottom="0.3" header="0.3" footer="0.3"/>
  <pageSetup paperSize="9" orientation="portrait" errors="blank" r:id="rId1"/>
  <headerFooter>
    <oddFooter>&amp;R&amp;A</oddFooter>
  </headerFooter>
  <legacyDrawing r:id="rId2"/>
  <oleObjects>
    <oleObject progId="PBrush" shapeId="27649" r:id="rId3"/>
    <oleObject progId="PBrush" shapeId="27650" r:id="rId4"/>
  </oleObjects>
</worksheet>
</file>

<file path=xl/worksheets/sheet4.xml><?xml version="1.0" encoding="utf-8"?>
<worksheet xmlns="http://schemas.openxmlformats.org/spreadsheetml/2006/main" xmlns:r="http://schemas.openxmlformats.org/officeDocument/2006/relationships">
  <sheetPr codeName="Sheet5"/>
  <dimension ref="A1:CY62"/>
  <sheetViews>
    <sheetView topLeftCell="A4" zoomScaleNormal="100" workbookViewId="0">
      <selection activeCell="A21" sqref="A21"/>
    </sheetView>
  </sheetViews>
  <sheetFormatPr defaultRowHeight="15.75"/>
  <cols>
    <col min="1" max="1" width="9.7109375" style="2" customWidth="1"/>
    <col min="2" max="2" width="8.7109375" style="19" customWidth="1"/>
    <col min="3" max="3" width="5.7109375" style="19" customWidth="1"/>
    <col min="4" max="4" width="8" style="2" customWidth="1"/>
    <col min="5" max="5" width="3.5703125" style="2" customWidth="1"/>
    <col min="6" max="6" width="7" style="2" customWidth="1"/>
    <col min="7" max="7" width="4.7109375" style="2" customWidth="1"/>
    <col min="8" max="8" width="7" style="2" customWidth="1"/>
    <col min="9" max="9" width="3.28515625" style="2" customWidth="1"/>
    <col min="10" max="10" width="7.28515625" style="2" customWidth="1"/>
    <col min="11" max="11" width="3" style="2" customWidth="1"/>
    <col min="12" max="12" width="6.5703125" style="2" customWidth="1"/>
    <col min="13" max="13" width="4.140625" style="2" customWidth="1"/>
    <col min="14" max="14" width="6.5703125" style="2" customWidth="1"/>
    <col min="15" max="15" width="4.140625" style="2" customWidth="1"/>
    <col min="16" max="16" width="6.85546875" style="2" customWidth="1"/>
    <col min="17" max="17" width="4.28515625" style="2" customWidth="1"/>
    <col min="18" max="18" width="20.7109375" style="2" customWidth="1"/>
    <col min="19" max="20" width="9.140625" style="2"/>
    <col min="21" max="21" width="5.140625" style="2" customWidth="1"/>
    <col min="22" max="23" width="9.140625" style="2"/>
    <col min="24" max="24" width="12.85546875" style="2" customWidth="1"/>
    <col min="25" max="27" width="12.85546875" style="2" hidden="1" customWidth="1"/>
    <col min="28" max="28" width="19" style="2" hidden="1" customWidth="1"/>
    <col min="29" max="29" width="13" style="2" hidden="1" customWidth="1"/>
    <col min="30" max="30" width="16.42578125" style="2" hidden="1" customWidth="1"/>
    <col min="31" max="31" width="15.42578125" style="2" hidden="1" customWidth="1"/>
    <col min="32" max="32" width="17.28515625" style="2" hidden="1" customWidth="1"/>
    <col min="33" max="33" width="19.28515625" style="2" hidden="1" customWidth="1"/>
    <col min="34" max="34" width="17" style="2" hidden="1" customWidth="1"/>
    <col min="35" max="35" width="15.42578125" style="2" hidden="1" customWidth="1"/>
    <col min="36" max="36" width="17.85546875" style="2" hidden="1" customWidth="1"/>
    <col min="37" max="37" width="17.140625" style="2" hidden="1" customWidth="1"/>
    <col min="38" max="38" width="13.28515625" style="2" hidden="1" customWidth="1"/>
    <col min="39" max="39" width="15" style="2" hidden="1" customWidth="1"/>
    <col min="40" max="40" width="13.85546875" style="2" hidden="1" customWidth="1"/>
    <col min="41" max="41" width="14.7109375" style="2" hidden="1" customWidth="1"/>
    <col min="42" max="42" width="18.140625" style="2" hidden="1" customWidth="1"/>
    <col min="43" max="43" width="16" style="2" hidden="1" customWidth="1"/>
    <col min="44" max="44" width="14.140625" style="2" hidden="1" customWidth="1"/>
    <col min="45" max="45" width="17" style="2" hidden="1" customWidth="1"/>
    <col min="46" max="46" width="14.7109375" style="2" hidden="1" customWidth="1"/>
    <col min="47" max="47" width="15" style="2" hidden="1" customWidth="1"/>
    <col min="48" max="48" width="14.7109375" style="2" hidden="1" customWidth="1"/>
    <col min="49" max="49" width="17.140625" style="2" hidden="1" customWidth="1"/>
    <col min="50" max="50" width="13.5703125" style="2" hidden="1" customWidth="1"/>
    <col min="51" max="51" width="14.28515625" style="2" hidden="1" customWidth="1"/>
    <col min="52" max="52" width="11.5703125" style="2" hidden="1" customWidth="1"/>
    <col min="53" max="53" width="11.42578125" style="2" hidden="1" customWidth="1"/>
    <col min="54" max="54" width="12.7109375" style="2" hidden="1" customWidth="1"/>
    <col min="55" max="55" width="18.42578125" style="2" hidden="1" customWidth="1"/>
    <col min="56" max="56" width="14.7109375" style="2" hidden="1" customWidth="1"/>
    <col min="57" max="57" width="19.28515625" style="2" hidden="1" customWidth="1"/>
    <col min="58" max="58" width="17" style="2" hidden="1" customWidth="1"/>
    <col min="59" max="59" width="16.7109375" style="2" hidden="1" customWidth="1"/>
    <col min="60" max="60" width="14.85546875" style="2" hidden="1" customWidth="1"/>
    <col min="61" max="61" width="13.140625" style="2" hidden="1" customWidth="1"/>
    <col min="62" max="62" width="13" style="2" hidden="1" customWidth="1"/>
    <col min="63" max="63" width="14.28515625" style="2" hidden="1" customWidth="1"/>
    <col min="64" max="64" width="11" style="2" hidden="1" customWidth="1"/>
    <col min="65" max="65" width="13.42578125" style="2" hidden="1" customWidth="1"/>
    <col min="66" max="66" width="11.85546875" style="2" hidden="1" customWidth="1"/>
    <col min="67" max="67" width="11.7109375" style="2" hidden="1" customWidth="1"/>
    <col min="68" max="68" width="15.28515625" style="2" hidden="1" customWidth="1"/>
    <col min="69" max="69" width="13.85546875" style="2" hidden="1" customWidth="1"/>
    <col min="70" max="70" width="12.7109375" style="2" hidden="1" customWidth="1"/>
    <col min="71" max="71" width="17.7109375" style="2" hidden="1" customWidth="1"/>
    <col min="72" max="72" width="13.42578125" style="2" hidden="1" customWidth="1"/>
    <col min="73" max="73" width="12.7109375" style="2" hidden="1" customWidth="1"/>
    <col min="74" max="74" width="13.85546875" style="2" hidden="1" customWidth="1"/>
    <col min="75" max="75" width="16.85546875" style="2" hidden="1" customWidth="1"/>
    <col min="76" max="76" width="14.7109375" style="2" hidden="1" customWidth="1"/>
    <col min="77" max="77" width="18" style="2" hidden="1" customWidth="1"/>
    <col min="78" max="78" width="20.7109375" style="2" hidden="1" customWidth="1"/>
    <col min="79" max="79" width="21.7109375" style="2" hidden="1" customWidth="1"/>
    <col min="80" max="80" width="23.85546875" style="2" hidden="1" customWidth="1"/>
    <col min="81" max="81" width="24.140625" style="2" hidden="1" customWidth="1"/>
    <col min="82" max="82" width="18.42578125" style="2" hidden="1" customWidth="1"/>
    <col min="83" max="83" width="17" style="2" hidden="1" customWidth="1"/>
    <col min="84" max="84" width="20" style="2" hidden="1" customWidth="1"/>
    <col min="85" max="85" width="18" style="2" hidden="1" customWidth="1"/>
    <col min="86" max="86" width="18.85546875" style="2" hidden="1" customWidth="1"/>
    <col min="87" max="87" width="20.42578125" style="2" hidden="1" customWidth="1"/>
    <col min="88" max="88" width="16.42578125" style="2" hidden="1" customWidth="1"/>
    <col min="89" max="90" width="17.5703125" style="2" hidden="1" customWidth="1"/>
    <col min="91" max="91" width="17.7109375" style="2" hidden="1" customWidth="1"/>
    <col min="92" max="92" width="19" style="2" hidden="1" customWidth="1"/>
    <col min="93" max="93" width="16.5703125" style="2" hidden="1" customWidth="1"/>
    <col min="94" max="94" width="17" style="2" hidden="1" customWidth="1"/>
    <col min="95" max="95" width="20.85546875" style="2" hidden="1" customWidth="1"/>
    <col min="96" max="96" width="18.7109375" style="2" hidden="1" customWidth="1"/>
    <col min="97" max="97" width="16.7109375" style="2" hidden="1" customWidth="1"/>
    <col min="98" max="98" width="16.85546875" style="2" hidden="1" customWidth="1"/>
    <col min="99" max="99" width="20.140625" style="2" hidden="1" customWidth="1"/>
    <col min="100" max="100" width="17.28515625" style="2" hidden="1" customWidth="1"/>
    <col min="101" max="101" width="16.85546875" style="2" hidden="1" customWidth="1"/>
    <col min="102" max="102" width="16.7109375" style="2" hidden="1" customWidth="1"/>
    <col min="103" max="103" width="20.42578125" style="2" hidden="1" customWidth="1"/>
    <col min="104" max="16384" width="9.140625" style="2"/>
  </cols>
  <sheetData>
    <row r="1" spans="1:27" s="20" customFormat="1" ht="12" customHeight="1">
      <c r="A1" s="216"/>
      <c r="B1" s="219" t="s">
        <v>900</v>
      </c>
      <c r="C1" s="219"/>
      <c r="D1" s="219"/>
      <c r="E1" s="219"/>
      <c r="F1" s="219"/>
      <c r="G1" s="219"/>
      <c r="H1" s="219"/>
      <c r="I1" s="219"/>
      <c r="J1" s="219"/>
      <c r="K1" s="219"/>
      <c r="L1" s="219"/>
      <c r="M1" s="219"/>
      <c r="N1" s="219"/>
      <c r="O1" s="210"/>
      <c r="P1" s="210"/>
      <c r="Q1" s="210"/>
      <c r="R1" s="322" t="s">
        <v>117</v>
      </c>
      <c r="S1" s="323"/>
      <c r="T1" s="323"/>
      <c r="U1" s="323"/>
      <c r="V1" s="323"/>
      <c r="W1" s="323"/>
      <c r="X1" s="323"/>
      <c r="Y1" s="106"/>
      <c r="Z1" s="91"/>
      <c r="AA1" s="91"/>
    </row>
    <row r="2" spans="1:27" s="20" customFormat="1" ht="12" customHeight="1">
      <c r="A2" s="216"/>
      <c r="B2" s="218" t="s">
        <v>0</v>
      </c>
      <c r="C2" s="218"/>
      <c r="D2" s="218"/>
      <c r="E2" s="218"/>
      <c r="F2" s="218"/>
      <c r="G2" s="218"/>
      <c r="H2" s="218"/>
      <c r="I2" s="218"/>
      <c r="J2" s="218"/>
      <c r="K2" s="218"/>
      <c r="L2" s="218"/>
      <c r="M2" s="218"/>
      <c r="N2" s="218"/>
      <c r="O2" s="210"/>
      <c r="P2" s="210"/>
      <c r="Q2" s="210"/>
      <c r="R2" s="324"/>
      <c r="S2" s="325"/>
      <c r="T2" s="325"/>
      <c r="U2" s="325"/>
      <c r="V2" s="325"/>
      <c r="W2" s="325"/>
      <c r="X2" s="325"/>
      <c r="Y2" s="106"/>
      <c r="Z2" s="91"/>
      <c r="AA2" s="91"/>
    </row>
    <row r="3" spans="1:27" s="20" customFormat="1" ht="12" customHeight="1">
      <c r="A3" s="216"/>
      <c r="B3" s="218"/>
      <c r="C3" s="218"/>
      <c r="D3" s="218"/>
      <c r="E3" s="218"/>
      <c r="F3" s="218"/>
      <c r="G3" s="218"/>
      <c r="H3" s="218"/>
      <c r="I3" s="218"/>
      <c r="J3" s="218"/>
      <c r="K3" s="218"/>
      <c r="L3" s="218"/>
      <c r="M3" s="218"/>
      <c r="N3" s="218"/>
      <c r="O3" s="210"/>
      <c r="P3" s="210"/>
      <c r="Q3" s="210"/>
      <c r="R3" s="324"/>
      <c r="S3" s="325"/>
      <c r="T3" s="325"/>
      <c r="U3" s="325"/>
      <c r="V3" s="325"/>
      <c r="W3" s="325"/>
      <c r="X3" s="325"/>
      <c r="Y3" s="106"/>
      <c r="Z3" s="91"/>
      <c r="AA3" s="91"/>
    </row>
    <row r="4" spans="1:27" s="20" customFormat="1" ht="18" customHeight="1">
      <c r="A4" s="216"/>
      <c r="B4" s="216"/>
      <c r="C4" s="216"/>
      <c r="D4" s="210" t="s">
        <v>16</v>
      </c>
      <c r="E4" s="210"/>
      <c r="F4" s="210"/>
      <c r="G4" s="210"/>
      <c r="H4" s="210"/>
      <c r="I4" s="210"/>
      <c r="J4" s="210"/>
      <c r="K4" s="210"/>
      <c r="L4" s="329"/>
      <c r="M4" s="329"/>
      <c r="N4" s="329"/>
      <c r="O4" s="329"/>
      <c r="P4" s="329"/>
      <c r="Q4" s="210"/>
      <c r="R4" s="324"/>
      <c r="S4" s="325"/>
      <c r="T4" s="325"/>
      <c r="U4" s="325"/>
      <c r="V4" s="325"/>
      <c r="W4" s="325"/>
      <c r="X4" s="325"/>
      <c r="Y4" s="106"/>
      <c r="Z4" s="91"/>
      <c r="AA4" s="91"/>
    </row>
    <row r="5" spans="1:27" s="20" customFormat="1" ht="11.25" customHeight="1">
      <c r="A5" s="216"/>
      <c r="B5" s="216"/>
      <c r="C5" s="216"/>
      <c r="D5" s="216"/>
      <c r="E5" s="216"/>
      <c r="F5" s="216"/>
      <c r="G5" s="216"/>
      <c r="H5" s="216"/>
      <c r="I5" s="216"/>
      <c r="J5" s="216"/>
      <c r="K5" s="216"/>
      <c r="L5" s="216"/>
      <c r="M5" s="216"/>
      <c r="N5" s="216"/>
      <c r="O5" s="216"/>
      <c r="P5" s="216"/>
      <c r="Q5" s="210"/>
      <c r="R5" s="324"/>
      <c r="S5" s="325"/>
      <c r="T5" s="325"/>
      <c r="U5" s="325"/>
      <c r="V5" s="325"/>
      <c r="W5" s="325"/>
      <c r="X5" s="325"/>
      <c r="Y5" s="106"/>
      <c r="Z5" s="91"/>
      <c r="AA5" s="91"/>
    </row>
    <row r="6" spans="1:27" s="22" customFormat="1" ht="21.95" customHeight="1">
      <c r="A6" s="215" t="s">
        <v>332</v>
      </c>
      <c r="B6" s="215"/>
      <c r="C6" s="215"/>
      <c r="D6" s="215"/>
      <c r="E6" s="217" t="str">
        <f>Sheet1!$E$6</f>
        <v xml:space="preserve">Architecture </v>
      </c>
      <c r="F6" s="217"/>
      <c r="G6" s="217"/>
      <c r="H6" s="217"/>
      <c r="I6" s="217"/>
      <c r="J6" s="217"/>
      <c r="K6" s="217"/>
      <c r="L6" s="217"/>
      <c r="M6" s="217"/>
      <c r="N6" s="217"/>
      <c r="O6" s="217"/>
      <c r="P6" s="217"/>
      <c r="Q6" s="210"/>
      <c r="R6" s="324"/>
      <c r="S6" s="325"/>
      <c r="T6" s="325"/>
      <c r="U6" s="326"/>
      <c r="V6" s="326"/>
      <c r="W6" s="326"/>
      <c r="X6" s="326"/>
      <c r="Y6" s="107"/>
      <c r="Z6" s="92"/>
      <c r="AA6" s="92"/>
    </row>
    <row r="7" spans="1:27" s="22" customFormat="1" ht="21.95" customHeight="1">
      <c r="A7" s="215" t="s">
        <v>333</v>
      </c>
      <c r="B7" s="215"/>
      <c r="C7" s="217" t="str">
        <f>Sheet1!$C$7</f>
        <v>B.ARCH</v>
      </c>
      <c r="D7" s="217"/>
      <c r="E7" s="217"/>
      <c r="F7" s="217"/>
      <c r="G7" s="217"/>
      <c r="H7" s="217"/>
      <c r="I7" s="217"/>
      <c r="J7" s="217"/>
      <c r="K7" s="217"/>
      <c r="L7" s="217"/>
      <c r="M7" s="217"/>
      <c r="N7" s="217"/>
      <c r="O7" s="217"/>
      <c r="P7" s="217"/>
      <c r="Q7" s="210"/>
      <c r="R7" s="324"/>
      <c r="S7" s="325"/>
      <c r="T7" s="325"/>
      <c r="U7" s="326"/>
      <c r="V7" s="326"/>
      <c r="W7" s="326"/>
      <c r="X7" s="326"/>
      <c r="Y7" s="107"/>
      <c r="Z7" s="92"/>
      <c r="AA7" s="92"/>
    </row>
    <row r="8" spans="1:27" s="22" customFormat="1" ht="21.95" customHeight="1">
      <c r="A8" s="40" t="s">
        <v>1</v>
      </c>
      <c r="B8" s="27" t="str">
        <f>Sheet1!$B$8</f>
        <v>Eighth</v>
      </c>
      <c r="C8" s="26" t="s">
        <v>2</v>
      </c>
      <c r="D8" s="28" t="str">
        <f>Sheet1!$D$8</f>
        <v>Fourth</v>
      </c>
      <c r="E8" s="331" t="s">
        <v>3</v>
      </c>
      <c r="F8" s="331"/>
      <c r="G8" s="332" t="str">
        <f>Sheet1!$G$8</f>
        <v>18AR</v>
      </c>
      <c r="H8" s="332"/>
      <c r="I8" s="333" t="str">
        <f>Sheet1!$I$8</f>
        <v>Regular Exam</v>
      </c>
      <c r="J8" s="333"/>
      <c r="K8" s="333"/>
      <c r="L8" s="333"/>
      <c r="M8" s="330" t="str">
        <f>Sheet1!$M$8</f>
        <v>Oct, 2023</v>
      </c>
      <c r="N8" s="330"/>
      <c r="O8" s="330"/>
      <c r="P8" s="330"/>
      <c r="Q8" s="210"/>
      <c r="R8" s="324"/>
      <c r="S8" s="325"/>
      <c r="T8" s="325"/>
      <c r="U8" s="326"/>
      <c r="V8" s="326"/>
      <c r="W8" s="326"/>
      <c r="X8" s="326"/>
      <c r="Y8" s="107"/>
      <c r="Z8" s="92"/>
      <c r="AA8" s="92"/>
    </row>
    <row r="9" spans="1:27" s="22" customFormat="1" ht="21.95" customHeight="1">
      <c r="A9" s="25" t="s">
        <v>4</v>
      </c>
      <c r="B9" s="217" t="str">
        <f>Sheet1!$B$9</f>
        <v>Architectural Design-VII</v>
      </c>
      <c r="C9" s="217"/>
      <c r="D9" s="217"/>
      <c r="E9" s="217"/>
      <c r="F9" s="217"/>
      <c r="G9" s="217"/>
      <c r="H9" s="217"/>
      <c r="I9" s="217"/>
      <c r="J9" s="217"/>
      <c r="K9" s="217"/>
      <c r="L9" s="336" t="s">
        <v>5</v>
      </c>
      <c r="M9" s="336"/>
      <c r="N9" s="336"/>
      <c r="O9" s="335" t="str">
        <f>Sheet1!$O$9</f>
        <v>16/10/2023</v>
      </c>
      <c r="P9" s="335"/>
      <c r="Q9" s="210"/>
      <c r="R9" s="324"/>
      <c r="S9" s="325"/>
      <c r="T9" s="325"/>
      <c r="U9" s="326"/>
      <c r="V9" s="326"/>
      <c r="W9" s="326"/>
      <c r="X9" s="326"/>
      <c r="Y9" s="107"/>
      <c r="Z9" s="92"/>
      <c r="AA9" s="92"/>
    </row>
    <row r="10" spans="1:27" s="22" customFormat="1" ht="21.95" customHeight="1">
      <c r="A10" s="215" t="s">
        <v>328</v>
      </c>
      <c r="B10" s="215"/>
      <c r="C10" s="305" t="str">
        <f>Sheet1!$C$10</f>
        <v>Dr. Siraj Ahmed</v>
      </c>
      <c r="D10" s="305"/>
      <c r="E10" s="305"/>
      <c r="F10" s="305"/>
      <c r="G10" s="305"/>
      <c r="H10" s="212" t="s">
        <v>329</v>
      </c>
      <c r="I10" s="212"/>
      <c r="J10" s="212"/>
      <c r="K10" s="334" t="str">
        <f>Sheet1!$K$10</f>
        <v>Dr. Furqan Ahmed</v>
      </c>
      <c r="L10" s="334"/>
      <c r="M10" s="334"/>
      <c r="N10" s="334"/>
      <c r="O10" s="334"/>
      <c r="P10" s="334"/>
      <c r="Q10" s="210"/>
      <c r="R10" s="324"/>
      <c r="S10" s="325"/>
      <c r="T10" s="325"/>
      <c r="U10" s="326"/>
      <c r="V10" s="326"/>
      <c r="W10" s="326"/>
      <c r="X10" s="326"/>
      <c r="Y10" s="107"/>
      <c r="Z10" s="92"/>
      <c r="AA10" s="92"/>
    </row>
    <row r="11" spans="1:27" s="20" customFormat="1" ht="9.9499999999999993" customHeight="1">
      <c r="A11" s="232"/>
      <c r="B11" s="232"/>
      <c r="C11" s="232"/>
      <c r="D11" s="306" t="s">
        <v>384</v>
      </c>
      <c r="E11" s="306"/>
      <c r="F11" s="306" t="s">
        <v>384</v>
      </c>
      <c r="G11" s="306"/>
      <c r="H11" s="230" t="s">
        <v>384</v>
      </c>
      <c r="I11" s="230"/>
      <c r="J11" s="230" t="s">
        <v>384</v>
      </c>
      <c r="K11" s="230"/>
      <c r="L11" s="337"/>
      <c r="M11" s="337"/>
      <c r="N11" s="337"/>
      <c r="O11" s="337"/>
      <c r="P11" s="337"/>
      <c r="Q11" s="210"/>
      <c r="R11" s="324"/>
      <c r="S11" s="325"/>
      <c r="T11" s="325"/>
      <c r="U11" s="326"/>
      <c r="V11" s="326"/>
      <c r="W11" s="326"/>
      <c r="X11" s="326"/>
      <c r="Y11" s="107"/>
      <c r="Z11" s="92"/>
      <c r="AA11" s="92"/>
    </row>
    <row r="12" spans="1:27" s="20" customFormat="1" ht="18" customHeight="1">
      <c r="A12" s="233" t="s">
        <v>7</v>
      </c>
      <c r="B12" s="236" t="s">
        <v>8</v>
      </c>
      <c r="C12" s="237"/>
      <c r="D12" s="220" t="s">
        <v>17</v>
      </c>
      <c r="E12" s="220"/>
      <c r="F12" s="220"/>
      <c r="G12" s="220"/>
      <c r="H12" s="220" t="s">
        <v>18</v>
      </c>
      <c r="I12" s="220"/>
      <c r="J12" s="220"/>
      <c r="K12" s="220"/>
      <c r="L12" s="220"/>
      <c r="M12" s="220"/>
      <c r="N12" s="220" t="s">
        <v>377</v>
      </c>
      <c r="O12" s="220"/>
      <c r="P12" s="222" t="s">
        <v>10</v>
      </c>
      <c r="Q12" s="210"/>
      <c r="R12" s="324"/>
      <c r="S12" s="325"/>
      <c r="T12" s="325"/>
      <c r="U12" s="326"/>
      <c r="V12" s="326"/>
      <c r="W12" s="326"/>
      <c r="X12" s="326"/>
      <c r="Y12" s="107"/>
      <c r="Z12" s="92"/>
      <c r="AA12" s="92"/>
    </row>
    <row r="13" spans="1:27" s="20" customFormat="1" ht="18" customHeight="1">
      <c r="A13" s="234"/>
      <c r="B13" s="238"/>
      <c r="C13" s="239"/>
      <c r="D13" s="220"/>
      <c r="E13" s="220"/>
      <c r="F13" s="220"/>
      <c r="G13" s="220"/>
      <c r="H13" s="220"/>
      <c r="I13" s="220"/>
      <c r="J13" s="220"/>
      <c r="K13" s="220"/>
      <c r="L13" s="220"/>
      <c r="M13" s="220"/>
      <c r="N13" s="220"/>
      <c r="O13" s="220"/>
      <c r="P13" s="222"/>
      <c r="Q13" s="210"/>
      <c r="R13" s="324"/>
      <c r="S13" s="325"/>
      <c r="T13" s="325"/>
      <c r="U13" s="327"/>
      <c r="V13" s="327"/>
      <c r="W13" s="327"/>
      <c r="X13" s="327"/>
      <c r="Y13" s="108"/>
      <c r="Z13" s="93"/>
      <c r="AA13" s="93"/>
    </row>
    <row r="14" spans="1:27" s="20" customFormat="1" ht="18" customHeight="1">
      <c r="A14" s="234"/>
      <c r="B14" s="238"/>
      <c r="C14" s="239"/>
      <c r="D14" s="170" t="s">
        <v>373</v>
      </c>
      <c r="E14" s="171"/>
      <c r="F14" s="170" t="s">
        <v>374</v>
      </c>
      <c r="G14" s="171"/>
      <c r="H14" s="165" t="s">
        <v>375</v>
      </c>
      <c r="I14" s="165"/>
      <c r="J14" s="165" t="s">
        <v>376</v>
      </c>
      <c r="K14" s="165"/>
      <c r="L14" s="165" t="s">
        <v>377</v>
      </c>
      <c r="M14" s="165"/>
      <c r="N14" s="220"/>
      <c r="O14" s="220"/>
      <c r="P14" s="222"/>
      <c r="Q14" s="210"/>
      <c r="R14" s="324"/>
      <c r="S14" s="325"/>
      <c r="T14" s="325"/>
      <c r="U14" s="327"/>
      <c r="V14" s="327"/>
      <c r="W14" s="327"/>
      <c r="X14" s="327"/>
      <c r="Y14" s="108"/>
      <c r="Z14" s="93"/>
      <c r="AA14" s="93"/>
    </row>
    <row r="15" spans="1:27" s="20" customFormat="1" ht="12" customHeight="1">
      <c r="A15" s="234"/>
      <c r="B15" s="238"/>
      <c r="C15" s="239"/>
      <c r="D15" s="172"/>
      <c r="E15" s="173"/>
      <c r="F15" s="172"/>
      <c r="G15" s="173"/>
      <c r="H15" s="165"/>
      <c r="I15" s="165"/>
      <c r="J15" s="165"/>
      <c r="K15" s="165"/>
      <c r="L15" s="165"/>
      <c r="M15" s="165"/>
      <c r="N15" s="220"/>
      <c r="O15" s="220"/>
      <c r="P15" s="222"/>
      <c r="Q15" s="210"/>
      <c r="R15" s="324"/>
      <c r="S15" s="325"/>
      <c r="T15" s="325"/>
      <c r="U15" s="327"/>
      <c r="V15" s="327"/>
      <c r="W15" s="327"/>
      <c r="X15" s="327"/>
      <c r="Y15" s="108"/>
      <c r="Z15" s="93"/>
      <c r="AA15" s="93"/>
    </row>
    <row r="16" spans="1:27" s="20" customFormat="1" ht="2.25" customHeight="1" thickBot="1">
      <c r="A16" s="234"/>
      <c r="B16" s="238"/>
      <c r="C16" s="239"/>
      <c r="D16" s="172"/>
      <c r="E16" s="173"/>
      <c r="F16" s="172"/>
      <c r="G16" s="173"/>
      <c r="H16" s="166"/>
      <c r="I16" s="166"/>
      <c r="J16" s="166"/>
      <c r="K16" s="166"/>
      <c r="L16" s="166"/>
      <c r="M16" s="166"/>
      <c r="N16" s="221"/>
      <c r="O16" s="221"/>
      <c r="P16" s="222"/>
      <c r="Q16" s="210"/>
      <c r="R16" s="328"/>
      <c r="S16" s="325"/>
      <c r="T16" s="325"/>
      <c r="U16" s="327"/>
      <c r="V16" s="327"/>
      <c r="W16" s="327"/>
      <c r="X16" s="327"/>
      <c r="Y16" s="108"/>
      <c r="Z16" s="93"/>
      <c r="AA16" s="93"/>
    </row>
    <row r="17" spans="1:103" s="20" customFormat="1" ht="18" customHeight="1">
      <c r="A17" s="234"/>
      <c r="B17" s="238"/>
      <c r="C17" s="239"/>
      <c r="D17" s="34" t="s">
        <v>9</v>
      </c>
      <c r="E17" s="35">
        <f>(10*O17)/100</f>
        <v>20</v>
      </c>
      <c r="F17" s="34" t="s">
        <v>9</v>
      </c>
      <c r="G17" s="35">
        <f>(30*O17)/100</f>
        <v>60</v>
      </c>
      <c r="H17" s="34" t="s">
        <v>9</v>
      </c>
      <c r="I17" s="35">
        <f>(30*O17)/100</f>
        <v>60</v>
      </c>
      <c r="J17" s="34" t="s">
        <v>9</v>
      </c>
      <c r="K17" s="35">
        <f>(30*O17)/100</f>
        <v>60</v>
      </c>
      <c r="L17" s="34" t="s">
        <v>9</v>
      </c>
      <c r="M17" s="35">
        <f>(I17+K17)</f>
        <v>120</v>
      </c>
      <c r="N17" s="34" t="s">
        <v>9</v>
      </c>
      <c r="O17" s="36">
        <f>Sheet1!$O$17</f>
        <v>200</v>
      </c>
      <c r="P17" s="312"/>
      <c r="Q17" s="210"/>
      <c r="R17" s="319" t="s">
        <v>334</v>
      </c>
      <c r="S17" s="222" t="s">
        <v>330</v>
      </c>
      <c r="T17" s="222"/>
      <c r="U17" s="222"/>
      <c r="V17" s="222" t="s">
        <v>331</v>
      </c>
      <c r="W17" s="222"/>
      <c r="X17" s="222"/>
      <c r="Y17" s="103"/>
      <c r="Z17" s="88"/>
      <c r="AA17" s="88"/>
    </row>
    <row r="18" spans="1:103" s="30" customFormat="1" ht="15" customHeight="1">
      <c r="A18" s="234"/>
      <c r="B18" s="238"/>
      <c r="C18" s="239"/>
      <c r="D18" s="163"/>
      <c r="E18" s="228"/>
      <c r="F18" s="163"/>
      <c r="G18" s="228"/>
      <c r="H18" s="163"/>
      <c r="I18" s="228"/>
      <c r="J18" s="163"/>
      <c r="K18" s="228"/>
      <c r="L18" s="226" t="s">
        <v>371</v>
      </c>
      <c r="M18" s="227"/>
      <c r="N18" s="226" t="s">
        <v>372</v>
      </c>
      <c r="O18" s="227"/>
      <c r="P18" s="37"/>
      <c r="Q18" s="210"/>
      <c r="R18" s="320"/>
      <c r="S18" s="222"/>
      <c r="T18" s="222"/>
      <c r="U18" s="222"/>
      <c r="V18" s="222"/>
      <c r="W18" s="222"/>
      <c r="X18" s="222"/>
      <c r="Y18" s="103"/>
      <c r="Z18" s="88"/>
      <c r="AA18" s="88"/>
    </row>
    <row r="19" spans="1:103" s="30" customFormat="1" ht="18.95" customHeight="1">
      <c r="A19" s="235"/>
      <c r="B19" s="240"/>
      <c r="C19" s="241"/>
      <c r="D19" s="226" t="s">
        <v>367</v>
      </c>
      <c r="E19" s="227"/>
      <c r="F19" s="226" t="s">
        <v>368</v>
      </c>
      <c r="G19" s="227"/>
      <c r="H19" s="226" t="s">
        <v>369</v>
      </c>
      <c r="I19" s="227"/>
      <c r="J19" s="226" t="s">
        <v>370</v>
      </c>
      <c r="K19" s="227"/>
      <c r="L19" s="313" t="s">
        <v>378</v>
      </c>
      <c r="M19" s="314"/>
      <c r="N19" s="216"/>
      <c r="O19" s="228"/>
      <c r="P19" s="29"/>
      <c r="Q19" s="210"/>
      <c r="R19" s="321"/>
      <c r="S19" s="222"/>
      <c r="T19" s="222"/>
      <c r="U19" s="222"/>
      <c r="V19" s="222"/>
      <c r="W19" s="222"/>
      <c r="X19" s="222"/>
      <c r="Y19" s="103"/>
      <c r="Z19" s="88"/>
      <c r="AA19" s="88"/>
    </row>
    <row r="20" spans="1:103" s="49" customFormat="1" ht="5.0999999999999996" customHeight="1">
      <c r="A20" s="48"/>
      <c r="B20" s="236"/>
      <c r="C20" s="237"/>
      <c r="D20" s="159" t="s">
        <v>384</v>
      </c>
      <c r="E20" s="160"/>
      <c r="F20" s="159" t="s">
        <v>384</v>
      </c>
      <c r="G20" s="160"/>
      <c r="H20" s="159" t="s">
        <v>384</v>
      </c>
      <c r="I20" s="160"/>
      <c r="J20" s="159" t="s">
        <v>384</v>
      </c>
      <c r="K20" s="160"/>
      <c r="L20" s="317"/>
      <c r="M20" s="318"/>
      <c r="N20" s="338"/>
      <c r="O20" s="339"/>
      <c r="P20" s="37"/>
      <c r="Q20" s="210"/>
      <c r="R20" s="54"/>
      <c r="S20" s="340"/>
      <c r="T20" s="341"/>
      <c r="U20" s="342"/>
      <c r="V20" s="284"/>
      <c r="W20" s="285"/>
      <c r="X20" s="223"/>
      <c r="Y20" s="103"/>
      <c r="Z20" s="88"/>
      <c r="AA20" s="88"/>
      <c r="AF20" s="49" t="b">
        <f>Sheet3!$AF$40</f>
        <v>0</v>
      </c>
      <c r="AG20" s="69" t="str">
        <f>IF(AND(AF21=TRUE, AF20=TRUE),IF(A21-Sheet3!A40=1,"OK","INCORRECT"),"")</f>
        <v/>
      </c>
      <c r="BO20" s="49" t="str">
        <f>Sheet3!BO40</f>
        <v/>
      </c>
      <c r="BP20" s="49" t="b">
        <f>Sheet3!BP40</f>
        <v>0</v>
      </c>
      <c r="BQ20" s="49" t="b">
        <f>Sheet3!BQ40</f>
        <v>0</v>
      </c>
      <c r="BR20" s="49" t="b">
        <f>Sheet3!BR40</f>
        <v>0</v>
      </c>
      <c r="BS20" s="49" t="str">
        <f>Sheet3!BS40</f>
        <v/>
      </c>
      <c r="BT20" s="49" t="str">
        <f>Sheet3!BT40</f>
        <v/>
      </c>
      <c r="BU20" s="49" t="str">
        <f>Sheet3!BU40</f>
        <v/>
      </c>
      <c r="BV20" s="49" t="str">
        <f>Sheet3!BV40</f>
        <v/>
      </c>
      <c r="BW20" s="49" t="str">
        <f>Sheet3!BW40</f>
        <v/>
      </c>
      <c r="BX20" s="49" t="str">
        <f>Sheet3!BX40</f>
        <v>INCORRECT</v>
      </c>
      <c r="BY20" s="49" t="b">
        <f>Sheet3!BY40</f>
        <v>0</v>
      </c>
      <c r="BZ20" s="49" t="str">
        <f>Sheet3!BZ40</f>
        <v/>
      </c>
      <c r="CA20" s="49" t="b">
        <f>Sheet3!CA40</f>
        <v>0</v>
      </c>
      <c r="CB20" s="49" t="b">
        <f>Sheet3!CB40</f>
        <v>0</v>
      </c>
      <c r="CC20" s="49" t="b">
        <f>Sheet3!CC40</f>
        <v>0</v>
      </c>
      <c r="CD20" s="49" t="b">
        <f>Sheet3!CD40</f>
        <v>0</v>
      </c>
      <c r="CE20" s="49" t="b">
        <f>Sheet3!CE40</f>
        <v>0</v>
      </c>
      <c r="CF20" s="49" t="b">
        <f>Sheet3!CF40</f>
        <v>0</v>
      </c>
      <c r="CG20" s="49" t="str">
        <f>Sheet3!CG40</f>
        <v/>
      </c>
      <c r="CH20" s="49" t="str">
        <f>Sheet3!CH40</f>
        <v/>
      </c>
      <c r="CI20" s="49" t="str">
        <f>Sheet3!CI40</f>
        <v/>
      </c>
      <c r="CJ20" s="49" t="str">
        <f>Sheet3!CJ40</f>
        <v/>
      </c>
      <c r="CK20" s="49" t="str">
        <f>Sheet3!CK40</f>
        <v/>
      </c>
      <c r="CL20" s="49" t="str">
        <f>Sheet3!CL40</f>
        <v/>
      </c>
      <c r="CM20" s="49" t="str">
        <f>Sheet3!CM40</f>
        <v/>
      </c>
      <c r="CN20" s="49" t="str">
        <f>Sheet3!CN40</f>
        <v/>
      </c>
      <c r="CO20" s="49" t="str">
        <f>Sheet3!CO40</f>
        <v>NO</v>
      </c>
      <c r="CP20" s="49" t="str">
        <f>Sheet3!CP40</f>
        <v>NO</v>
      </c>
      <c r="CQ20" s="49" t="str">
        <f>Sheet3!CQ40</f>
        <v>NO</v>
      </c>
      <c r="CR20" s="49" t="str">
        <f>Sheet3!CR40</f>
        <v>NO</v>
      </c>
      <c r="CS20" s="49" t="str">
        <f>Sheet3!CS40</f>
        <v>OK</v>
      </c>
      <c r="CT20" s="49" t="b">
        <f>Sheet3!CT40</f>
        <v>0</v>
      </c>
      <c r="CU20" s="49" t="b">
        <f>Sheet3!CU40</f>
        <v>0</v>
      </c>
      <c r="CV20" s="49" t="b">
        <f>Sheet3!CV40</f>
        <v>0</v>
      </c>
      <c r="CW20" s="49" t="b">
        <f>Sheet3!CW40</f>
        <v>0</v>
      </c>
      <c r="CX20" s="49" t="str">
        <f>Sheet3!CX40</f>
        <v>SEQUENCE INCORRECT</v>
      </c>
      <c r="CY20" s="49">
        <f>Sheet3!CY40</f>
        <v>18</v>
      </c>
    </row>
    <row r="21" spans="1:103" s="20" customFormat="1" ht="18.95" customHeight="1" thickBot="1">
      <c r="A21" s="51"/>
      <c r="B21" s="157"/>
      <c r="C21" s="158"/>
      <c r="D21" s="157"/>
      <c r="E21" s="158"/>
      <c r="F21" s="157"/>
      <c r="G21" s="158"/>
      <c r="H21" s="157"/>
      <c r="I21" s="158"/>
      <c r="J21" s="157"/>
      <c r="K21" s="158"/>
      <c r="L21" s="151" t="str">
        <f>IF(AND(B21&lt;&gt;"", H21&lt;&gt;"", J21&lt;&gt;"",OR(H21&lt;=I17,H21="ABS"),OR(J21&lt;=K17,J21="ABS")),IF(AND(J21="ABS"),"ABS",IF(SUM(H21:J21)=0,"ZERO",SUM(H21,J21))),"")</f>
        <v/>
      </c>
      <c r="M21" s="151"/>
      <c r="N21" s="286" t="str">
        <f>IF(AND(A21&lt;&gt;"",B21&lt;&gt;"",D21&lt;&gt;"", F21&lt;&gt;"", H21&lt;&gt;"", J21&lt;&gt;"",S21="", R21="OK", V21="",OR(D21&lt;=E17,D21="ABS"),OR(F21&lt;=G17,F21="ABS"),OR(H21&lt;=I17,H21="ABS"),OR(J21&lt;=K17,J21="ABS")),IF(AND(OR(D21=0,D21="ABS"),OR(F21=0,F21="ABS"),OR(L21=0,L21="ABS"),D21="ABS",F21="ABS",L21="ABS"),"ABS",IF(AND(SUM(D21:F21)=0,OR(L21="ZERO",L21="ABS")),"ZERO",IF(L21="ABS",SUM(D21,F21),SUM(D21,F21,H21,J21)))),"")</f>
        <v/>
      </c>
      <c r="O21" s="153"/>
      <c r="P21" s="97" t="str">
        <f>IF(N21="","",IF(O17=250,LOOKUP(N21,{"ABS","ZERO",0,125,137,150,165,187,212},{"FAIL","FAIL","FAIL","C","C+","B","B+","A","A+"}),IF(O17=200,LOOKUP(N21,{"ABS","ZERO",0,100,110,120,132,150,170},{"FAIL","FAIL","FAIL","C","C+","B","B+","A","A+"}),IF(O17=150,LOOKUP(N21,{"ABS","ZERO",0,75,82,90,99,112,127},{"FAIL","FAIL","FAIL","C","C+","B","B+","A","A+"}),IF(O17=100,LOOKUP(N21,{"ABS","ZERO",0,50,55,60,66,75,85},{"FAIL","FAIL","FAIL","C","C+","B","B+","A","A+"}),IF(O17=50,LOOKUP(N21,{"ABS","ZERO",0,25,27,30,33,37,42},{"FAIL","FAIL","FAIL","C","C+","B","B+","A","A+"})))))))</f>
        <v/>
      </c>
      <c r="Q21" s="210"/>
      <c r="R21" s="66" t="str">
        <f>IF(A21&lt;&gt;"",IF(CX21="SEQUENCE CORRECT",IF(OR(T(AB21)="OK",T(Z21)="oKK",T(Y21)="oKK",T(AA21)="oKK",T(AC21)="oOk",T(AD21)="Okk",AE21="ok"),"OK","FORMAT INCORRECT"),"SEQUENCE INCORRECT"),"")</f>
        <v/>
      </c>
      <c r="S21" s="315" t="str">
        <f>IF(AND(A21&lt;&gt;"",B21&lt;&gt;""),IF(OR(D21&lt;&gt;"ABS"),IF(OR(AND(D21&lt;ROUNDDOWN((0.7*E17),0),D21&lt;&gt;0),D21&gt;E17,D21=""),"Attendance Marks incorrect",""),""),"")</f>
        <v/>
      </c>
      <c r="T21" s="316"/>
      <c r="U21" s="316"/>
      <c r="V21" s="167" t="str">
        <f>IF(OR(AND(OR(F21&lt;=G17, F21=0, F21="ABS"),OR(H21&lt;=I17, H21=0, H21="ABS"),OR(J21&lt;=K17, J21=0,J21="ABS"))),IF(OR(AND(A21="",B21="",D21="",F21="",H21="",J21=""),AND(A21&lt;&gt;"",B21&lt;&gt;"",D21&lt;&gt;"",F21&lt;&gt;"",H21&lt;&gt;"",J21&lt;&gt;"", AG21="OK")),"","Given Marks or Format is incorrect"),"Given Marks or Format is incorrect")</f>
        <v/>
      </c>
      <c r="W21" s="168"/>
      <c r="X21" s="169"/>
      <c r="Y21" s="109" t="b">
        <f>IF(AND(EXACT(LEFT(B21,3),LEFT(G10,3)),MID(B21,4,1)="-",ISNUMBER(INT(MID(B21,5,1))),ISNUMBER(INT(MID(B21,6,1))),MID(B21,5,2)&lt;&gt;"00",MID(B21,5,2)&lt;&gt;MID(G10,2,2),EXACT(MID(B21,7,4),RIGHT(G10,4)),ISNUMBER(INT(MID(B21,11,1))),ISNUMBER(INT(MID(B21,12,1))),MID(B21,11,2)&lt;&gt;"00",OR(ISNUMBER(INT(MID(B21,11,3))),MID(B21,13,1)=""),OR(AND(ISNUMBER(INT(MID(B21,11,3))),MID(B21,11,1)&lt;&gt;"0",MID(B21,14,1)=""),AND((ISNUMBER(INT(MID(B21,11,2)))),MID(B21,13,1)=""))),"oKK")</f>
        <v>0</v>
      </c>
      <c r="Z21" s="1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1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12" t="b">
        <f>IF(AND( EXACT(LEFT(B21,LEN(G8)), G8),ISNUMBER(INT(MID(B21,(LEN(G8)+1),1))),ISNUMBER(INT(MID(B21,(LEN(G8)+2),1))), MID(B21,(LEN(G8)+1),2)&lt;&gt;"00",OR(ISNUMBER(INT(MID(B21,(LEN(G8)+3),1))),MID(B21,(LEN(G8)+3),1)=""),  OR(AND(ISNUMBER(INT(MID(B21,(LEN(G8)+1),3))),MID(B21,(LEN(G8)+1),1)&lt;&gt;"0", MID(B21,(LEN(G8)+4),1)=""),AND((ISNUMBER(INT(MID(B21,(LEN(G8)+1),2)))),MID(B21,(LEN(G8)+3),1)=""))),"OK")</f>
        <v>0</v>
      </c>
      <c r="AC21" s="1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14" t="b">
        <f>IF(LEFT(B21,1)="K",IF(AND(EXACT(LEFT(B21,3),LEFT(G8,3)),MID(B21,4,1)="-",ISNUMBER(INT(MID(B21,5,1))),ISNUMBER(INT(MID(B21,6,1))),MID(B21,5,2)&lt;&gt;"00", MID(B21,5,2)&lt;&gt;MID(G8,2,2),EXACT(MID(B21,7,2), RIGHT(G8,2)),ISNUMBER(INT(MID(B21,9,1))),ISNUMBER(INT(MID(B21,10,1))),MID(B21,9,2)&lt;&gt;"00",OR(ISNUMBER(INT(MID(B21,9,3))),MID(B21,11,1)=""),OR(AND(ISNUMBER(INT(MID(B21,9,3))),MID(B21,9,1)&lt;&gt;"0",MID(B21,12,1)=""),AND((ISNUMBER(INT(MID(B21,9,2)))),MID(B21,11,1)=""))),"oKK"))</f>
        <v>0</v>
      </c>
      <c r="AE21" s="15"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20" t="b">
        <f>IF(ISNUMBER(A21)&lt;&gt;"",AND(ISNUMBER(INT(MID(A21,1,3))),MID(A21,4,1)="",MID(A21,1,1)&lt;&gt;"0"))</f>
        <v>0</v>
      </c>
      <c r="AG21" s="69" t="str">
        <f>IF(AND(AG20="OK",AF21=TRUE),"OK","S# INCORRECT")</f>
        <v>S# INCORRECT</v>
      </c>
      <c r="BO21" s="55" t="str">
        <f>RIGHT(B21,3)</f>
        <v/>
      </c>
      <c r="BP21" s="55" t="b">
        <f>ISNUMBER(INT((MID(BO21,1,1))))</f>
        <v>0</v>
      </c>
      <c r="BQ21" s="55" t="b">
        <f>ISNUMBER(INT((MID(BO21,2,1))))</f>
        <v>0</v>
      </c>
      <c r="BR21" s="55" t="b">
        <f>ISNUMBER(INT((MID(BO21,3,1))))</f>
        <v>0</v>
      </c>
      <c r="BS21" s="55" t="str">
        <f>IF(BP21=TRUE, MID(BO21,1,1),"")</f>
        <v/>
      </c>
      <c r="BT21" s="55" t="str">
        <f>IF(BQ21=TRUE, MID(BO21,2,1),"")</f>
        <v/>
      </c>
      <c r="BU21" s="55" t="str">
        <f>IF(BR21=TRUE, MID(BO21,3,1),"")</f>
        <v/>
      </c>
      <c r="BV21" s="55" t="str">
        <f>T(BS21)&amp;T(BT21)&amp;T(BU21)</f>
        <v/>
      </c>
      <c r="BW21" s="60" t="str">
        <f>IF(BV21="","",INT(TRIM(BV21)))</f>
        <v/>
      </c>
      <c r="BX21" s="61" t="str">
        <f>"OK"</f>
        <v>OK</v>
      </c>
      <c r="BY21" s="55" t="b">
        <f>BW21&gt;BW20</f>
        <v>0</v>
      </c>
      <c r="BZ21" s="62" t="str">
        <f>LEFT(B21,6)</f>
        <v/>
      </c>
      <c r="CA21" s="55" t="b">
        <f>ISNUMBER(INT((MID(BZ21,1,1))))</f>
        <v>0</v>
      </c>
      <c r="CB21" s="55" t="b">
        <f>ISNUMBER(INT((MID(BZ21,2,1))))</f>
        <v>0</v>
      </c>
      <c r="CC21" s="55" t="b">
        <f>ISNUMBER(INT((MID(BZ21,3,1))))</f>
        <v>0</v>
      </c>
      <c r="CD21" s="55" t="b">
        <f>ISNUMBER(INT((MID(BZ21,4,1))))</f>
        <v>0</v>
      </c>
      <c r="CE21" s="55" t="b">
        <f>ISNUMBER(INT((MID(BZ21,5,1))))</f>
        <v>0</v>
      </c>
      <c r="CF21" s="55" t="b">
        <f>ISNUMBER(INT((MID(BZ21,6,1))))</f>
        <v>0</v>
      </c>
      <c r="CG21" s="55" t="str">
        <f>IF(CA21=TRUE, MID(BZ21,1,1),"")</f>
        <v/>
      </c>
      <c r="CH21" s="55" t="str">
        <f>IF(CB21=TRUE, MID(BZ21,2,1),"")</f>
        <v/>
      </c>
      <c r="CI21" s="55" t="str">
        <f>IF(CC21=TRUE, MID(BZ21,3,1),"")</f>
        <v/>
      </c>
      <c r="CJ21" s="55" t="str">
        <f>IF(CD21=TRUE, MID(BZ21,4,1),"")</f>
        <v/>
      </c>
      <c r="CK21" s="55" t="str">
        <f>IF(CE21=TRUE, MID(BZ21,5,1),"")</f>
        <v/>
      </c>
      <c r="CL21" s="55" t="str">
        <f>IF(CF21=TRUE, MID(BZ21,6,1),"")</f>
        <v/>
      </c>
      <c r="CM21" s="62" t="str">
        <f>TRIM(T(CG21)&amp;T(CH21)&amp;T(CI21))</f>
        <v/>
      </c>
      <c r="CN21" s="62" t="str">
        <f>TRIM(T(CJ21)&amp;T(CK21)&amp;T(CL21))</f>
        <v/>
      </c>
      <c r="CO21" s="63" t="str">
        <f>IF(OR(MID(BZ21,3,1)="-",MID(BZ21,4,1)="-"),T(CM21),"NO")</f>
        <v>NO</v>
      </c>
      <c r="CP21" s="63" t="str">
        <f>IF(OR(MID(BZ21,3,1)="-",MID(BZ21,4,1)="-"),T(CN21),"NO")</f>
        <v>NO</v>
      </c>
      <c r="CQ21" s="61" t="str">
        <f>IF(AND(CO21&lt;&gt;"NO", CP21&lt;&gt;"NO"),IF(CP21&lt;CO21,"OK","INCORRECT"),"NO")</f>
        <v>NO</v>
      </c>
      <c r="CR21" s="61" t="str">
        <f>IF(AND(CO21&lt;&gt;"NO", CP21&lt;&gt;"NO"),IF(CP21&lt;=CP20,"OK","INCORRECT"),"NO")</f>
        <v>NO</v>
      </c>
      <c r="CS21" s="63" t="str">
        <f>IF(OR(AND(OR(AND(CQ21="NO",CR21="NO"),AND(CQ21="OK", CR21="OK")),AND(CQ20="NO", CR20="NO")),AND(AND(CQ21="OK",CR21="OK",OR(AND(CQ20="NO", CR20="NO"),AND(CQ20="OK", CR20="OK"))))),"OK","INCORRECT")</f>
        <v>OK</v>
      </c>
      <c r="CT21" s="55" t="b">
        <f>IF(CS21="OK",IF(AND(CO20="NO",CO21="NO"),BW21&gt;BW20))</f>
        <v>0</v>
      </c>
      <c r="CU21" s="55" t="b">
        <f>IF(CS21="OK",AND(CQ21="OK",CR21="OK",CQ20="NO",CR20="NO"))</f>
        <v>0</v>
      </c>
      <c r="CV21" s="55" t="b">
        <f>IF(CS21="OK",IF(AND(EXACT(CN20,CN21)),BW21&gt;BW20))</f>
        <v>0</v>
      </c>
      <c r="CW21" s="55" t="b">
        <f>IF(CS21="OK",CP21&lt;CP20)</f>
        <v>0</v>
      </c>
      <c r="CX21" s="62" t="str">
        <f>IF(AND(CT21=FALSE,CU21=FALSE,CV21=FALSE,CW21=FALSE),"SEQUENCE INCORRECT","SEQUENCE CORRECT")</f>
        <v>SEQUENCE INCORRECT</v>
      </c>
      <c r="CY21" s="64">
        <f>COUNTIF(B20:B20,T(B21))</f>
        <v>1</v>
      </c>
    </row>
    <row r="22" spans="1:103" s="20" customFormat="1" ht="18.95" customHeight="1" thickBot="1">
      <c r="A22" s="65"/>
      <c r="B22" s="157"/>
      <c r="C22" s="158"/>
      <c r="D22" s="157"/>
      <c r="E22" s="158"/>
      <c r="F22" s="157"/>
      <c r="G22" s="158"/>
      <c r="H22" s="157"/>
      <c r="I22" s="158"/>
      <c r="J22" s="157"/>
      <c r="K22" s="158"/>
      <c r="L22" s="151" t="str">
        <f>IF(AND(B22&lt;&gt;"", H22&lt;&gt;"", J22&lt;&gt;"",OR(H22&lt;=I17,H22="ABS"),OR(J22&lt;=K17,J22="ABS")),IF(AND(J22="ABS"),"ABS",IF(SUM(H22:J22)=0,"ZERO",SUM(H22,J22))),"")</f>
        <v/>
      </c>
      <c r="M22" s="151"/>
      <c r="N22" s="152" t="str">
        <f>IF(AND(A22&lt;&gt;"",B22&lt;&gt;"",D22&lt;&gt;"", F22&lt;&gt;"", H22&lt;&gt;"", J22&lt;&gt;"",S22="",R22="OK", V22="",OR(D22&lt;=E17,D22="ABS"),OR(F22&lt;=G17,F22="ABS"),OR(H22&lt;=I17,H22="ABS"),OR(J22&lt;=K17,J22="ABS")),IF(AND(OR(D22=0,D22="ABS"),OR(F22=0,F22="ABS"),OR(L22=0,L22="ABS"),D22="ABS",F22="ABS",L22="ABS"),"ABS",IF(AND(SUM(D22:F22)=0,OR(L22="ZERO",L22="ABS")),"ZERO",IF(L22="ABS",SUM(D22,F22),SUM(D22,F22,H22,J22)))),"")</f>
        <v/>
      </c>
      <c r="O22" s="153"/>
      <c r="P22" s="97" t="str">
        <f>IF(N22="","",IF(O17=250,LOOKUP(N22,{"ABS","ZERO",0,125,137,150,165,187,212},{"FAIL","FAIL","FAIL","C","C+","B","B+","A","A+"}),IF(O17=200,LOOKUP(N22,{"ABS","ZERO",0,100,110,120,132,150,170},{"FAIL","FAIL","FAIL","C","C+","B","B+","A","A+"}),IF(O17=150,LOOKUP(N22,{"ABS","ZERO",0,75,82,90,99,112,127},{"FAIL","FAIL","FAIL","C","C+","B","B+","A","A+"}),IF(O17=100,LOOKUP(N22,{"ABS","ZERO",0,50,55,60,66,75,85},{"FAIL","FAIL","FAIL","C","C+","B","B+","A","A+"}),IF(O17=50,LOOKUP(N22,{"ABS","ZERO",0,25,27,30,33,37,42},{"FAIL","FAIL","FAIL","C","C+","B","B+","A","A+"})))))))</f>
        <v/>
      </c>
      <c r="Q22" s="210"/>
      <c r="R22" s="66" t="str">
        <f t="shared" ref="R22:R40" si="0">IF(A22&lt;&gt;"",IF(CX22="SEQUENCE CORRECT",IF(OR(T(AB22)="OK",T(Z22)="oKK",T(Y22)="oKK",T(AA22)="oKK",T(AC22)="oOk",T(AD22)="Okk",AE22="ok"),"OK","FORMAT INCORRECT"),"SEQUENCE INCORRECT"),"")</f>
        <v/>
      </c>
      <c r="S22" s="169" t="str">
        <f>IF(AND(A22&lt;&gt;"",B22&lt;&gt;""),IF(OR(D22&lt;&gt;"ABS"),IF(OR(AND(D22&lt;ROUNDDOWN((0.7*E17),0),D22&lt;&gt;0),D22&gt;E17,D22=""),"Attendance Marks incorrect",""),""),"")</f>
        <v/>
      </c>
      <c r="T22" s="304"/>
      <c r="U22" s="304"/>
      <c r="V22" s="148" t="str">
        <f>IF(OR(AND(OR(F22&lt;=G17, F22=0, F22="ABS"),OR(H22&lt;=I17, H22=0, H22="ABS"),OR(J22&lt;=K17, J22=0,J22="ABS"))),IF(OR(AND(A22="",B22="",D22="",F22="",H22="",J22=""),AND(A22&lt;&gt;"",B22&lt;&gt;"",D22&lt;&gt;"",F22&lt;&gt;"",H22&lt;&gt;"",J22&lt;&gt;"", AG22="OK")),"","Given Marks or Format is incorrect"),"Given Marks or Format is incorrect")</f>
        <v/>
      </c>
      <c r="W22" s="149"/>
      <c r="X22" s="150"/>
      <c r="Y22" s="109" t="b">
        <f>IF(AND(EXACT(LEFT(B22,3),LEFT(G10,3)),MID(B22,4,1)="-",ISNUMBER(INT(MID(B22,5,1))),ISNUMBER(INT(MID(B22,6,1))),MID(B22,5,2)&lt;&gt;"00",MID(B22,5,2)&lt;&gt;MID(G10,2,2),EXACT(MID(B22,7,4),RIGHT(G10,4)),ISNUMBER(INT(MID(B22,11,1))),ISNUMBER(INT(MID(B22,12,1))),MID(B22,11,2)&lt;&gt;"00",OR(ISNUMBER(INT(MID(B22,11,3))),MID(B22,13,1)=""),OR(AND(ISNUMBER(INT(MID(B22,11,3))),MID(B22,11,1)&lt;&gt;"0",MID(B22,14,1)=""),AND((ISNUMBER(INT(MID(B22,11,2)))),MID(B22,13,1)=""))),"oKK")</f>
        <v>0</v>
      </c>
      <c r="Z22" s="1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1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12" t="b">
        <f>IF(AND( EXACT(LEFT(B22,LEN(G8)), G8),ISNUMBER(INT(MID(B22,(LEN(G8)+1),1))),ISNUMBER(INT(MID(B22,(LEN(G8)+2),1))), MID(B22,(LEN(G8)+1),2)&lt;&gt;"00",OR(ISNUMBER(INT(MID(B22,(LEN(G8)+3),1))),MID(B22,(LEN(G8)+3),1)=""),  OR(AND(ISNUMBER(INT(MID(B22,(LEN(G8)+1),3))),MID(B22,(LEN(G8)+1),1)&lt;&gt;"0", MID(B22,(LEN(G8)+4),1)=""),AND((ISNUMBER(INT(MID(B22,(LEN(G8)+1),2)))),MID(B22,(LEN(G8)+3),1)=""))),"OK")</f>
        <v>0</v>
      </c>
      <c r="AC22" s="1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14" t="b">
        <f>IF(LEFT(B22,1)="K",IF(AND(EXACT(LEFT(B22,3),LEFT(G8,3)),MID(B22,4,1)="-",ISNUMBER(INT(MID(B22,5,1))),ISNUMBER(INT(MID(B22,6,1))),MID(B22,5,2)&lt;&gt;"00", MID(B22,5,2)&lt;&gt;MID(G8,2,2),EXACT(MID(B22,7,2), RIGHT(G8,2)),ISNUMBER(INT(MID(B22,9,1))),ISNUMBER(INT(MID(B22,10,1))),MID(B22,9,2)&lt;&gt;"00",OR(ISNUMBER(INT(MID(B22,9,3))),MID(B22,11,1)=""),OR(AND(ISNUMBER(INT(MID(B22,9,3))),MID(B22,9,1)&lt;&gt;"0",MID(B22,12,1)=""),AND((ISNUMBER(INT(MID(B22,9,2)))),MID(B22,11,1)=""))),"oKK"))</f>
        <v>0</v>
      </c>
      <c r="AE22" s="15"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20" t="b">
        <f>IF(AND(ISNUMBER(A21)&lt;&gt;"",ISNUMBER(A22)&lt;&gt;""),IF(AND(ISNUMBER(A22),ISNUMBER(A21)),IF(A22-A21=1,AND(ISNUMBER(INT(MID(A22,1,3))),MID(A22,4,1)="",MID(A22,1,1)&lt;&gt;"0"))))</f>
        <v>0</v>
      </c>
      <c r="AG22" s="20" t="str">
        <f t="shared" ref="AG22:AG40" si="1">IF(AF22=TRUE,"OK","S# INCORRECT")</f>
        <v>S# INCORRECT</v>
      </c>
      <c r="BO22" s="55" t="str">
        <f t="shared" ref="BO22:BO39" si="2">RIGHT(B22,3)</f>
        <v/>
      </c>
      <c r="BP22" s="55" t="b">
        <f t="shared" ref="BP22:BP39" si="3">ISNUMBER(INT((MID(BO22,1,1))))</f>
        <v>0</v>
      </c>
      <c r="BQ22" s="55" t="b">
        <f t="shared" ref="BQ22:BQ39" si="4">ISNUMBER(INT((MID(BO22,2,1))))</f>
        <v>0</v>
      </c>
      <c r="BR22" s="55" t="b">
        <f t="shared" ref="BR22:BR39" si="5">ISNUMBER(INT((MID(BO22,3,1))))</f>
        <v>0</v>
      </c>
      <c r="BS22" s="55" t="str">
        <f t="shared" ref="BS22:BS39" si="6">IF(BP22=TRUE, MID(BO22,1,1),"")</f>
        <v/>
      </c>
      <c r="BT22" s="55" t="str">
        <f t="shared" ref="BT22:BT39" si="7">IF(BQ22=TRUE, MID(BO22,2,1),"")</f>
        <v/>
      </c>
      <c r="BU22" s="55" t="str">
        <f t="shared" ref="BU22:BU39" si="8">IF(BR22=TRUE, MID(BO22,3,1),"")</f>
        <v/>
      </c>
      <c r="BV22" s="55" t="str">
        <f t="shared" ref="BV22:BV39" si="9">T(BS22)&amp;T(BT22)&amp;T(BU22)</f>
        <v/>
      </c>
      <c r="BW22" s="60" t="str">
        <f t="shared" ref="BW22:BW39" si="10">IF(BV22="","",INT(TRIM(BV22)))</f>
        <v/>
      </c>
      <c r="BX22" s="61" t="str">
        <f>IF(BW22&gt;BW21,"OK","INCORRECT")</f>
        <v>INCORRECT</v>
      </c>
      <c r="BY22" s="55" t="b">
        <f>BW22&gt;BW21</f>
        <v>0</v>
      </c>
      <c r="BZ22" s="62" t="str">
        <f t="shared" ref="BZ22:BZ39" si="11">LEFT(B22,6)</f>
        <v/>
      </c>
      <c r="CA22" s="55" t="b">
        <f t="shared" ref="CA22:CA39" si="12">ISNUMBER(INT((MID(BZ22,1,1))))</f>
        <v>0</v>
      </c>
      <c r="CB22" s="55" t="b">
        <f t="shared" ref="CB22:CB39" si="13">ISNUMBER(INT((MID(BZ22,2,1))))</f>
        <v>0</v>
      </c>
      <c r="CC22" s="55" t="b">
        <f t="shared" ref="CC22:CC39" si="14">ISNUMBER(INT((MID(BZ22,3,1))))</f>
        <v>0</v>
      </c>
      <c r="CD22" s="55" t="b">
        <f t="shared" ref="CD22:CD39" si="15">ISNUMBER(INT((MID(BZ22,4,1))))</f>
        <v>0</v>
      </c>
      <c r="CE22" s="55" t="b">
        <f t="shared" ref="CE22:CE39" si="16">ISNUMBER(INT((MID(BZ22,5,1))))</f>
        <v>0</v>
      </c>
      <c r="CF22" s="55" t="b">
        <f t="shared" ref="CF22:CF39" si="17">ISNUMBER(INT((MID(BZ22,6,1))))</f>
        <v>0</v>
      </c>
      <c r="CG22" s="55" t="str">
        <f t="shared" ref="CG22:CG39" si="18">IF(CA22=TRUE, MID(BZ22,1,1),"")</f>
        <v/>
      </c>
      <c r="CH22" s="55" t="str">
        <f t="shared" ref="CH22:CH39" si="19">IF(CB22=TRUE, MID(BZ22,2,1),"")</f>
        <v/>
      </c>
      <c r="CI22" s="55" t="str">
        <f t="shared" ref="CI22:CI39" si="20">IF(CC22=TRUE, MID(BZ22,3,1),"")</f>
        <v/>
      </c>
      <c r="CJ22" s="55" t="str">
        <f t="shared" ref="CJ22:CJ39" si="21">IF(CD22=TRUE, MID(BZ22,4,1),"")</f>
        <v/>
      </c>
      <c r="CK22" s="55" t="str">
        <f t="shared" ref="CK22:CK39" si="22">IF(CE22=TRUE, MID(BZ22,5,1),"")</f>
        <v/>
      </c>
      <c r="CL22" s="55" t="str">
        <f t="shared" ref="CL22:CL39" si="23">IF(CF22=TRUE, MID(BZ22,6,1),"")</f>
        <v/>
      </c>
      <c r="CM22" s="62" t="str">
        <f t="shared" ref="CM22:CM39" si="24">TRIM(T(CG22)&amp;T(CH22)&amp;T(CI22))</f>
        <v/>
      </c>
      <c r="CN22" s="62" t="str">
        <f t="shared" ref="CN22:CN39" si="25">TRIM(T(CJ22)&amp;T(CK22)&amp;T(CL22))</f>
        <v/>
      </c>
      <c r="CO22" s="63" t="str">
        <f t="shared" ref="CO22:CO39" si="26">IF(OR(MID(BZ22,3,1)="-",MID(BZ22,4,1)="-"),T(CM22),"NO")</f>
        <v>NO</v>
      </c>
      <c r="CP22" s="63" t="str">
        <f t="shared" ref="CP22:CP39" si="27">IF(OR(MID(BZ22,3,1)="-",MID(BZ22,4,1)="-"),T(CN22),"NO")</f>
        <v>NO</v>
      </c>
      <c r="CQ22" s="61" t="str">
        <f>IF(AND(CO22&lt;&gt;"NO", CP22&lt;&gt;"NO"),IF(CP22&lt;CO22,"OK","INCORRECT"),"NO")</f>
        <v>NO</v>
      </c>
      <c r="CR22" s="61" t="str">
        <f>IF(AND(CO22&lt;&gt;"NO", CP22&lt;&gt;"NO"),IF(CP22&lt;=CP21,"OK","INCORRECT"),"NO")</f>
        <v>NO</v>
      </c>
      <c r="CS22" s="63" t="str">
        <f>IF(OR(AND(OR(AND(CQ22="NO",CR22="NO"),AND(CQ22="OK", CR22="OK")),AND(CQ21="NO", CR21="NO")),AND(AND(CQ22="OK",CR22="OK",OR(AND(CQ21="NO", CR21="NO"),AND(CQ21="OK", CR21="OK"))))),"OK","INCORRECT")</f>
        <v>OK</v>
      </c>
      <c r="CT22" s="55" t="b">
        <f>IF(CS22="OK",IF(AND(CO21="NO",CO22="NO"),BW22&gt;BW21))</f>
        <v>0</v>
      </c>
      <c r="CU22" s="55" t="b">
        <f>IF(CS22="OK",AND(CQ22="OK",CR22="OK",CQ21="NO",CR21="NO"))</f>
        <v>0</v>
      </c>
      <c r="CV22" s="55" t="b">
        <f>IF(CS22="OK",IF(AND(EXACT(CN21,CN22)),BW22&gt;BW21))</f>
        <v>0</v>
      </c>
      <c r="CW22" s="55" t="b">
        <f>IF(CS22="OK",CP22&lt;CP21)</f>
        <v>0</v>
      </c>
      <c r="CX22" s="62" t="str">
        <f>IF(AND(CT22=FALSE,CU22=FALSE,CV22=FALSE,CW22=FALSE),"SEQUENCE INCORRECT","SEQUENCE CORRECT")</f>
        <v>SEQUENCE INCORRECT</v>
      </c>
      <c r="CY22" s="64">
        <f>COUNTIF(B21:B21,T(B22))</f>
        <v>1</v>
      </c>
    </row>
    <row r="23" spans="1:103" s="20" customFormat="1" ht="18.95" customHeight="1" thickBot="1">
      <c r="A23" s="51"/>
      <c r="B23" s="157"/>
      <c r="C23" s="158"/>
      <c r="D23" s="157"/>
      <c r="E23" s="158"/>
      <c r="F23" s="157"/>
      <c r="G23" s="158"/>
      <c r="H23" s="157"/>
      <c r="I23" s="158"/>
      <c r="J23" s="157"/>
      <c r="K23" s="158"/>
      <c r="L23" s="151" t="str">
        <f>IF(AND(B23&lt;&gt;"", H23&lt;&gt;"", J23&lt;&gt;"",OR(H23&lt;=I17,H23="ABS"),OR(J23&lt;=K17,J23="ABS")),IF(AND(J23="ABS"),"ABS",IF(SUM(H23:J23)=0,"ZERO",SUM(H23,J23))),"")</f>
        <v/>
      </c>
      <c r="M23" s="151"/>
      <c r="N23" s="152" t="str">
        <f>IF(AND(A23&lt;&gt;"",B23&lt;&gt;"",D23&lt;&gt;"", F23&lt;&gt;"", H23&lt;&gt;"", J23&lt;&gt;"",S23="",R23="OK", V23="",OR(D23&lt;=E17,D23="ABS"),OR(F23&lt;=G17,F23="ABS"),OR(H23&lt;=I17,H23="ABS"),OR(J23&lt;=K17,J23="ABS")),IF(AND(OR(D23=0,D23="ABS"),OR(F23=0,F23="ABS"),OR(L23=0,L23="ABS"),D23="ABS",F23="ABS",L23="ABS"),"ABS",IF(AND(SUM(D23:F23)=0,OR(L23="ZERO",L23="ABS")),"ZERO",IF(L23="ABS",SUM(D23,F23),SUM(D23,F23,H23,J23)))),"")</f>
        <v/>
      </c>
      <c r="O23" s="153"/>
      <c r="P23" s="97" t="str">
        <f>IF(N23="","",IF(O17=250,LOOKUP(N23,{"ABS","ZERO",0,125,137,150,165,187,212},{"FAIL","FAIL","FAIL","C","C+","B","B+","A","A+"}),IF(O17=200,LOOKUP(N23,{"ABS","ZERO",0,100,110,120,132,150,170},{"FAIL","FAIL","FAIL","C","C+","B","B+","A","A+"}),IF(O17=150,LOOKUP(N23,{"ABS","ZERO",0,75,82,90,99,112,127},{"FAIL","FAIL","FAIL","C","C+","B","B+","A","A+"}),IF(O17=100,LOOKUP(N23,{"ABS","ZERO",0,50,55,60,66,75,85},{"FAIL","FAIL","FAIL","C","C+","B","B+","A","A+"}),IF(O17=50,LOOKUP(N23,{"ABS","ZERO",0,25,27,30,33,37,42},{"FAIL","FAIL","FAIL","C","C+","B","B+","A","A+"})))))))</f>
        <v/>
      </c>
      <c r="Q23" s="210"/>
      <c r="R23" s="66" t="str">
        <f t="shared" si="0"/>
        <v/>
      </c>
      <c r="S23" s="169" t="str">
        <f>IF(AND(A23&lt;&gt;"",B23&lt;&gt;""),IF(OR(D23&lt;&gt;"ABS"),IF(OR(AND(D23&lt;ROUNDDOWN((0.7*E17),0),D23&lt;&gt;0),D23&gt;E17,D23=""),"Attendance Marks incorrect",""),""),"")</f>
        <v/>
      </c>
      <c r="T23" s="304"/>
      <c r="U23" s="304"/>
      <c r="V23" s="148" t="str">
        <f>IF(OR(AND(OR(F23&lt;=G17, F23=0, F23="ABS"),OR(H23&lt;=I17, H23=0, H23="ABS"),OR(J23&lt;=K17, J23=0,J23="ABS"))),IF(OR(AND(A23="",B23="",D23="",F23="",H23="",J23=""),AND(A23&lt;&gt;"",B23&lt;&gt;"",D23&lt;&gt;"",F23&lt;&gt;"",H23&lt;&gt;"",J23&lt;&gt;"", AG23="OK")),"","Given Marks or Format is incorrect"),"Given Marks or Format is incorrect")</f>
        <v/>
      </c>
      <c r="W23" s="149"/>
      <c r="X23" s="150"/>
      <c r="Y23" s="109" t="b">
        <f>IF(AND(EXACT(LEFT(B23,3),LEFT(G10,3)),MID(B23,4,1)="-",ISNUMBER(INT(MID(B23,5,1))),ISNUMBER(INT(MID(B23,6,1))),MID(B23,5,2)&lt;&gt;"00",MID(B23,5,2)&lt;&gt;MID(G10,2,2),EXACT(MID(B23,7,4),RIGHT(G10,4)),ISNUMBER(INT(MID(B23,11,1))),ISNUMBER(INT(MID(B23,12,1))),MID(B23,11,2)&lt;&gt;"00",OR(ISNUMBER(INT(MID(B23,11,3))),MID(B23,13,1)=""),OR(AND(ISNUMBER(INT(MID(B23,11,3))),MID(B23,11,1)&lt;&gt;"0",MID(B23,14,1)=""),AND((ISNUMBER(INT(MID(B23,11,2)))),MID(B23,13,1)=""))),"oKK")</f>
        <v>0</v>
      </c>
      <c r="Z23" s="1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1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12" t="b">
        <f>IF(AND( EXACT(LEFT(B23,LEN(G8)), G8),ISNUMBER(INT(MID(B23,(LEN(G8)+1),1))),ISNUMBER(INT(MID(B23,(LEN(G8)+2),1))), MID(B23,(LEN(G8)+1),2)&lt;&gt;"00",OR(ISNUMBER(INT(MID(B23,(LEN(G8)+3),1))),MID(B23,(LEN(G8)+3),1)=""),  OR(AND(ISNUMBER(INT(MID(B23,(LEN(G8)+1),3))),MID(B23,(LEN(G8)+1),1)&lt;&gt;"0", MID(B23,(LEN(G8)+4),1)=""),AND((ISNUMBER(INT(MID(B23,(LEN(G8)+1),2)))),MID(B23,(LEN(G8)+3),1)=""))),"OK")</f>
        <v>0</v>
      </c>
      <c r="AC23" s="1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14" t="b">
        <f>IF(LEFT(B23,1)="K",IF(AND(EXACT(LEFT(B23,3),LEFT(G8,3)),MID(B23,4,1)="-",ISNUMBER(INT(MID(B23,5,1))),ISNUMBER(INT(MID(B23,6,1))),MID(B23,5,2)&lt;&gt;"00", MID(B23,5,2)&lt;&gt;MID(G8,2,2),EXACT(MID(B23,7,2), RIGHT(G8,2)),ISNUMBER(INT(MID(B23,9,1))),ISNUMBER(INT(MID(B23,10,1))),MID(B23,9,2)&lt;&gt;"00",OR(ISNUMBER(INT(MID(B23,9,3))),MID(B23,11,1)=""),OR(AND(ISNUMBER(INT(MID(B23,9,3))),MID(B23,9,1)&lt;&gt;"0",MID(B23,12,1)=""),AND((ISNUMBER(INT(MID(B23,9,2)))),MID(B23,11,1)=""))),"oKK"))</f>
        <v>0</v>
      </c>
      <c r="AE23" s="15"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20" t="b">
        <f t="shared" ref="AF23:AF40" si="28">IF(AND(ISNUMBER(A22)&lt;&gt;"",ISNUMBER(A23)&lt;&gt;""),IF(AND(ISNUMBER(A23),ISNUMBER(A22)),IF(A23-A22=1,AND(ISNUMBER(INT(MID(A23,1,3))),MID(A23,4,1)="",MID(A23,1,1)&lt;&gt;"0"))))</f>
        <v>0</v>
      </c>
      <c r="AG23" s="20" t="str">
        <f t="shared" si="1"/>
        <v>S# INCORRECT</v>
      </c>
      <c r="BO23" s="55" t="str">
        <f t="shared" si="2"/>
        <v/>
      </c>
      <c r="BP23" s="55" t="b">
        <f t="shared" si="3"/>
        <v>0</v>
      </c>
      <c r="BQ23" s="55" t="b">
        <f t="shared" si="4"/>
        <v>0</v>
      </c>
      <c r="BR23" s="55" t="b">
        <f t="shared" si="5"/>
        <v>0</v>
      </c>
      <c r="BS23" s="55" t="str">
        <f t="shared" si="6"/>
        <v/>
      </c>
      <c r="BT23" s="55" t="str">
        <f t="shared" si="7"/>
        <v/>
      </c>
      <c r="BU23" s="55" t="str">
        <f t="shared" si="8"/>
        <v/>
      </c>
      <c r="BV23" s="55" t="str">
        <f t="shared" si="9"/>
        <v/>
      </c>
      <c r="BW23" s="60" t="str">
        <f t="shared" si="10"/>
        <v/>
      </c>
      <c r="BX23" s="61" t="str">
        <f t="shared" ref="BX23:BX39" si="29">IF(BW23&gt;BW22,"OK","INCORRECT")</f>
        <v>INCORRECT</v>
      </c>
      <c r="BY23" s="55" t="b">
        <f t="shared" ref="BY23:BY39" si="30">BW23&gt;BW22</f>
        <v>0</v>
      </c>
      <c r="BZ23" s="62" t="str">
        <f t="shared" si="11"/>
        <v/>
      </c>
      <c r="CA23" s="55" t="b">
        <f t="shared" si="12"/>
        <v>0</v>
      </c>
      <c r="CB23" s="55" t="b">
        <f t="shared" si="13"/>
        <v>0</v>
      </c>
      <c r="CC23" s="55" t="b">
        <f t="shared" si="14"/>
        <v>0</v>
      </c>
      <c r="CD23" s="55" t="b">
        <f t="shared" si="15"/>
        <v>0</v>
      </c>
      <c r="CE23" s="55" t="b">
        <f t="shared" si="16"/>
        <v>0</v>
      </c>
      <c r="CF23" s="55" t="b">
        <f t="shared" si="17"/>
        <v>0</v>
      </c>
      <c r="CG23" s="55" t="str">
        <f t="shared" si="18"/>
        <v/>
      </c>
      <c r="CH23" s="55" t="str">
        <f t="shared" si="19"/>
        <v/>
      </c>
      <c r="CI23" s="55" t="str">
        <f t="shared" si="20"/>
        <v/>
      </c>
      <c r="CJ23" s="55" t="str">
        <f t="shared" si="21"/>
        <v/>
      </c>
      <c r="CK23" s="55" t="str">
        <f t="shared" si="22"/>
        <v/>
      </c>
      <c r="CL23" s="55" t="str">
        <f t="shared" si="23"/>
        <v/>
      </c>
      <c r="CM23" s="62" t="str">
        <f t="shared" si="24"/>
        <v/>
      </c>
      <c r="CN23" s="62" t="str">
        <f t="shared" si="25"/>
        <v/>
      </c>
      <c r="CO23" s="63" t="str">
        <f t="shared" si="26"/>
        <v>NO</v>
      </c>
      <c r="CP23" s="63" t="str">
        <f t="shared" si="27"/>
        <v>NO</v>
      </c>
      <c r="CQ23" s="61" t="str">
        <f t="shared" ref="CQ23:CQ39" si="31">IF(AND(CO23&lt;&gt;"NO", CP23&lt;&gt;"NO"),IF(CP23&lt;CO23,"OK","INCORRECT"),"NO")</f>
        <v>NO</v>
      </c>
      <c r="CR23" s="61" t="str">
        <f t="shared" ref="CR23:CR39" si="32">IF(AND(CO23&lt;&gt;"NO", CP23&lt;&gt;"NO"),IF(CP23&lt;=CP22,"OK","INCORRECT"),"NO")</f>
        <v>NO</v>
      </c>
      <c r="CS23" s="63" t="str">
        <f t="shared" ref="CS23:CS39" si="33">IF(OR(AND(OR(AND(CQ23="NO",CR23="NO"),AND(CQ23="OK", CR23="OK")),AND(CQ22="NO", CR22="NO")),AND(AND(CQ23="OK",CR23="OK",OR(AND(CQ22="NO", CR22="NO"),AND(CQ22="OK", CR22="OK"))))),"OK","INCORRECT")</f>
        <v>OK</v>
      </c>
      <c r="CT23" s="55" t="b">
        <f t="shared" ref="CT23:CT39" si="34">IF(CS23="OK",IF(AND(CO22="NO",CO23="NO"),BW23&gt;BW22))</f>
        <v>0</v>
      </c>
      <c r="CU23" s="55" t="b">
        <f t="shared" ref="CU23:CU39" si="35">IF(CS23="OK",AND(CQ23="OK",CR23="OK",CQ22="NO",CR22="NO"))</f>
        <v>0</v>
      </c>
      <c r="CV23" s="55" t="b">
        <f t="shared" ref="CV23:CV39" si="36">IF(CS23="OK",IF(AND(EXACT(CN22,CN23)),BW23&gt;BW22))</f>
        <v>0</v>
      </c>
      <c r="CW23" s="55" t="b">
        <f t="shared" ref="CW23:CW39" si="37">IF(CS23="OK",CP23&lt;CP22)</f>
        <v>0</v>
      </c>
      <c r="CX23" s="62" t="str">
        <f t="shared" ref="CX23:CX39" si="38">IF(AND(CT23=FALSE,CU23=FALSE,CV23=FALSE,CW23=FALSE),"SEQUENCE INCORRECT","SEQUENCE CORRECT")</f>
        <v>SEQUENCE INCORRECT</v>
      </c>
      <c r="CY23" s="64">
        <f>COUNTIF(B21:B22,T(B23))</f>
        <v>2</v>
      </c>
    </row>
    <row r="24" spans="1:103" s="20" customFormat="1" ht="18.95" customHeight="1" thickBot="1">
      <c r="A24" s="65"/>
      <c r="B24" s="157"/>
      <c r="C24" s="158"/>
      <c r="D24" s="157"/>
      <c r="E24" s="158"/>
      <c r="F24" s="157"/>
      <c r="G24" s="158"/>
      <c r="H24" s="157"/>
      <c r="I24" s="158"/>
      <c r="J24" s="157"/>
      <c r="K24" s="158"/>
      <c r="L24" s="151" t="str">
        <f>IF(AND(B24&lt;&gt;"", H24&lt;&gt;"", J24&lt;&gt;"",OR(H24&lt;=I17,H24="ABS"),OR(J24&lt;=K17,J24="ABS")),IF(AND(J24="ABS"),"ABS",IF(SUM(H24:J24)=0,"ZERO",SUM(H24,J24))),"")</f>
        <v/>
      </c>
      <c r="M24" s="151"/>
      <c r="N24" s="152" t="str">
        <f>IF(AND(A24&lt;&gt;"",B24&lt;&gt;"",D24&lt;&gt;"", F24&lt;&gt;"", H24&lt;&gt;"", J24&lt;&gt;"",S24="",R24="OK",V24="",OR(D24&lt;=E17,D24="ABS"),OR(F24&lt;=G17,F24="ABS"),OR(H24&lt;=I17,H24="ABS"),OR(J24&lt;=K17,J24="ABS")),IF(AND(OR(D24=0,D24="ABS"),OR(F24=0,F24="ABS"),OR(L24=0,L24="ABS"),D24="ABS",F24="ABS",L24="ABS"),"ABS",IF(AND(SUM(D24:F24)=0,OR(L24="ZERO",L24="ABS")),"ZERO",IF(L24="ABS",SUM(D24,F24),SUM(D24,F24,H24,J24)))),"")</f>
        <v/>
      </c>
      <c r="O24" s="153"/>
      <c r="P24" s="97" t="str">
        <f>IF(N24="","",IF(O17=250,LOOKUP(N24,{"ABS","ZERO",0,125,137,150,165,187,212},{"FAIL","FAIL","FAIL","C","C+","B","B+","A","A+"}),IF(O17=200,LOOKUP(N24,{"ABS","ZERO",0,100,110,120,132,150,170},{"FAIL","FAIL","FAIL","C","C+","B","B+","A","A+"}),IF(O17=150,LOOKUP(N24,{"ABS","ZERO",0,75,82,90,99,112,127},{"FAIL","FAIL","FAIL","C","C+","B","B+","A","A+"}),IF(O17=100,LOOKUP(N24,{"ABS","ZERO",0,50,55,60,66,75,85},{"FAIL","FAIL","FAIL","C","C+","B","B+","A","A+"}),IF(O17=50,LOOKUP(N24,{"ABS","ZERO",0,25,27,30,33,37,42},{"FAIL","FAIL","FAIL","C","C+","B","B+","A","A+"})))))))</f>
        <v/>
      </c>
      <c r="Q24" s="210"/>
      <c r="R24" s="66" t="str">
        <f t="shared" si="0"/>
        <v/>
      </c>
      <c r="S24" s="169" t="str">
        <f>IF(AND(A24&lt;&gt;"",B24&lt;&gt;""),IF(OR(D24&lt;&gt;"ABS"),IF(OR(AND(D24&lt;ROUNDDOWN((0.7*E17),0),D24&lt;&gt;0),D24&gt;E17,D24=""),"Attendance Marks incorrect",""),""),"")</f>
        <v/>
      </c>
      <c r="T24" s="304"/>
      <c r="U24" s="304"/>
      <c r="V24" s="148" t="str">
        <f>IF(OR(AND(OR(F24&lt;=G17, F24=0, F24="ABS"),OR(H24&lt;=I17, H24=0, H24="ABS"),OR(J24&lt;=K17, J24=0,J24="ABS"))),IF(OR(AND(A24="",B24="",D24="",F24="",H24="",J24=""),AND(A24&lt;&gt;"",B24&lt;&gt;"",D24&lt;&gt;"",F24&lt;&gt;"",H24&lt;&gt;"",J24&lt;&gt;"", AG24="OK")),"","Given Marks or Format is incorrect"),"Given Marks or Format is incorrect")</f>
        <v/>
      </c>
      <c r="W24" s="149"/>
      <c r="X24" s="150"/>
      <c r="Y24" s="109" t="b">
        <f>IF(AND(EXACT(LEFT(B24,3),LEFT(G10,3)),MID(B24,4,1)="-",ISNUMBER(INT(MID(B24,5,1))),ISNUMBER(INT(MID(B24,6,1))),MID(B24,5,2)&lt;&gt;"00",MID(B24,5,2)&lt;&gt;MID(G10,2,2),EXACT(MID(B24,7,4),RIGHT(G10,4)),ISNUMBER(INT(MID(B24,11,1))),ISNUMBER(INT(MID(B24,12,1))),MID(B24,11,2)&lt;&gt;"00",OR(ISNUMBER(INT(MID(B24,11,3))),MID(B24,13,1)=""),OR(AND(ISNUMBER(INT(MID(B24,11,3))),MID(B24,11,1)&lt;&gt;"0",MID(B24,14,1)=""),AND((ISNUMBER(INT(MID(B24,11,2)))),MID(B24,13,1)=""))),"oKK")</f>
        <v>0</v>
      </c>
      <c r="Z24" s="1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1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12" t="b">
        <f>IF(AND( EXACT(LEFT(B24,LEN(G8)), G8),ISNUMBER(INT(MID(B24,(LEN(G8)+1),1))),ISNUMBER(INT(MID(B24,(LEN(G8)+2),1))), MID(B24,(LEN(G8)+1),2)&lt;&gt;"00",OR(ISNUMBER(INT(MID(B24,(LEN(G8)+3),1))),MID(B24,(LEN(G8)+3),1)=""),  OR(AND(ISNUMBER(INT(MID(B24,(LEN(G8)+1),3))),MID(B24,(LEN(G8)+1),1)&lt;&gt;"0", MID(B24,(LEN(G8)+4),1)=""),AND((ISNUMBER(INT(MID(B24,(LEN(G8)+1),2)))),MID(B24,(LEN(G8)+3),1)=""))),"OK")</f>
        <v>0</v>
      </c>
      <c r="AC24" s="1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14" t="b">
        <f>IF(LEFT(B24,1)="K",IF(AND(EXACT(LEFT(B24,3),LEFT(G8,3)),MID(B24,4,1)="-",ISNUMBER(INT(MID(B24,5,1))),ISNUMBER(INT(MID(B24,6,1))),MID(B24,5,2)&lt;&gt;"00", MID(B24,5,2)&lt;&gt;MID(G8,2,2),EXACT(MID(B24,7,2), RIGHT(G8,2)),ISNUMBER(INT(MID(B24,9,1))),ISNUMBER(INT(MID(B24,10,1))),MID(B24,9,2)&lt;&gt;"00",OR(ISNUMBER(INT(MID(B24,9,3))),MID(B24,11,1)=""),OR(AND(ISNUMBER(INT(MID(B24,9,3))),MID(B24,9,1)&lt;&gt;"0",MID(B24,12,1)=""),AND((ISNUMBER(INT(MID(B24,9,2)))),MID(B24,11,1)=""))),"oKK"))</f>
        <v>0</v>
      </c>
      <c r="AE24" s="15"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20" t="b">
        <f t="shared" si="28"/>
        <v>0</v>
      </c>
      <c r="AG24" s="20" t="str">
        <f t="shared" si="1"/>
        <v>S# INCORRECT</v>
      </c>
      <c r="BO24" s="55" t="str">
        <f t="shared" si="2"/>
        <v/>
      </c>
      <c r="BP24" s="55" t="b">
        <f t="shared" si="3"/>
        <v>0</v>
      </c>
      <c r="BQ24" s="55" t="b">
        <f t="shared" si="4"/>
        <v>0</v>
      </c>
      <c r="BR24" s="55" t="b">
        <f t="shared" si="5"/>
        <v>0</v>
      </c>
      <c r="BS24" s="55" t="str">
        <f t="shared" si="6"/>
        <v/>
      </c>
      <c r="BT24" s="55" t="str">
        <f t="shared" si="7"/>
        <v/>
      </c>
      <c r="BU24" s="55" t="str">
        <f t="shared" si="8"/>
        <v/>
      </c>
      <c r="BV24" s="55" t="str">
        <f t="shared" si="9"/>
        <v/>
      </c>
      <c r="BW24" s="60" t="str">
        <f t="shared" si="10"/>
        <v/>
      </c>
      <c r="BX24" s="61" t="str">
        <f t="shared" si="29"/>
        <v>INCORRECT</v>
      </c>
      <c r="BY24" s="55" t="b">
        <f t="shared" si="30"/>
        <v>0</v>
      </c>
      <c r="BZ24" s="62" t="str">
        <f t="shared" si="11"/>
        <v/>
      </c>
      <c r="CA24" s="55" t="b">
        <f t="shared" si="12"/>
        <v>0</v>
      </c>
      <c r="CB24" s="55" t="b">
        <f t="shared" si="13"/>
        <v>0</v>
      </c>
      <c r="CC24" s="55" t="b">
        <f t="shared" si="14"/>
        <v>0</v>
      </c>
      <c r="CD24" s="55" t="b">
        <f t="shared" si="15"/>
        <v>0</v>
      </c>
      <c r="CE24" s="55" t="b">
        <f t="shared" si="16"/>
        <v>0</v>
      </c>
      <c r="CF24" s="55" t="b">
        <f t="shared" si="17"/>
        <v>0</v>
      </c>
      <c r="CG24" s="55" t="str">
        <f t="shared" si="18"/>
        <v/>
      </c>
      <c r="CH24" s="55" t="str">
        <f t="shared" si="19"/>
        <v/>
      </c>
      <c r="CI24" s="55" t="str">
        <f t="shared" si="20"/>
        <v/>
      </c>
      <c r="CJ24" s="55" t="str">
        <f t="shared" si="21"/>
        <v/>
      </c>
      <c r="CK24" s="55" t="str">
        <f t="shared" si="22"/>
        <v/>
      </c>
      <c r="CL24" s="55" t="str">
        <f t="shared" si="23"/>
        <v/>
      </c>
      <c r="CM24" s="62" t="str">
        <f t="shared" si="24"/>
        <v/>
      </c>
      <c r="CN24" s="62" t="str">
        <f t="shared" si="25"/>
        <v/>
      </c>
      <c r="CO24" s="63" t="str">
        <f t="shared" si="26"/>
        <v>NO</v>
      </c>
      <c r="CP24" s="63" t="str">
        <f t="shared" si="27"/>
        <v>NO</v>
      </c>
      <c r="CQ24" s="61" t="str">
        <f t="shared" si="31"/>
        <v>NO</v>
      </c>
      <c r="CR24" s="61" t="str">
        <f t="shared" si="32"/>
        <v>NO</v>
      </c>
      <c r="CS24" s="63" t="str">
        <f t="shared" si="33"/>
        <v>OK</v>
      </c>
      <c r="CT24" s="55" t="b">
        <f t="shared" si="34"/>
        <v>0</v>
      </c>
      <c r="CU24" s="55" t="b">
        <f t="shared" si="35"/>
        <v>0</v>
      </c>
      <c r="CV24" s="55" t="b">
        <f t="shared" si="36"/>
        <v>0</v>
      </c>
      <c r="CW24" s="55" t="b">
        <f t="shared" si="37"/>
        <v>0</v>
      </c>
      <c r="CX24" s="62" t="str">
        <f t="shared" si="38"/>
        <v>SEQUENCE INCORRECT</v>
      </c>
      <c r="CY24" s="64">
        <f>COUNTIF(B21:B23,T(B24))</f>
        <v>3</v>
      </c>
    </row>
    <row r="25" spans="1:103" s="20" customFormat="1" ht="18.95" customHeight="1" thickBot="1">
      <c r="A25" s="51"/>
      <c r="B25" s="157"/>
      <c r="C25" s="158"/>
      <c r="D25" s="157"/>
      <c r="E25" s="158"/>
      <c r="F25" s="157"/>
      <c r="G25" s="158"/>
      <c r="H25" s="157"/>
      <c r="I25" s="158"/>
      <c r="J25" s="157"/>
      <c r="K25" s="158"/>
      <c r="L25" s="151" t="str">
        <f>IF(AND(B25&lt;&gt;"", H25&lt;&gt;"", J25&lt;&gt;"",OR(H25&lt;=I17,H25="ABS"),OR(J25&lt;=K17,J25="ABS")),IF(AND(J25="ABS"),"ABS",IF(SUM(H25:J25)=0,"ZERO",SUM(H25,J25))),"")</f>
        <v/>
      </c>
      <c r="M25" s="151"/>
      <c r="N25" s="152" t="str">
        <f>IF(AND(A25&lt;&gt;"",B25&lt;&gt;"",D25&lt;&gt;"", F25&lt;&gt;"", H25&lt;&gt;"", J25&lt;&gt;"",S25="",R25="OK",V25="",OR(D25&lt;=E17,D25="ABS"),OR(F25&lt;=G17,F25="ABS"),OR(H25&lt;=I17,H25="ABS"),OR(J25&lt;=K17,J25="ABS")),IF(AND(OR(D25=0,D25="ABS"),OR(F25=0,F25="ABS"),OR(L25=0,L25="ABS"),D25="ABS",F25="ABS",L25="ABS"),"ABS",IF(AND(SUM(D25:F25)=0,OR(L25="ZERO",L25="ABS")),"ZERO",IF(L25="ABS",SUM(D25,F25),SUM(D25,F25,H25,J25)))),"")</f>
        <v/>
      </c>
      <c r="O25" s="153"/>
      <c r="P25" s="97" t="str">
        <f>IF(N25="","",IF(O17=250,LOOKUP(N25,{"ABS","ZERO",0,125,137,150,165,187,212},{"FAIL","FAIL","FAIL","C","C+","B","B+","A","A+"}),IF(O17=200,LOOKUP(N25,{"ABS","ZERO",0,100,110,120,132,150,170},{"FAIL","FAIL","FAIL","C","C+","B","B+","A","A+"}),IF(O17=150,LOOKUP(N25,{"ABS","ZERO",0,75,82,90,99,112,127},{"FAIL","FAIL","FAIL","C","C+","B","B+","A","A+"}),IF(O17=100,LOOKUP(N25,{"ABS","ZERO",0,50,55,60,66,75,85},{"FAIL","FAIL","FAIL","C","C+","B","B+","A","A+"}),IF(O17=50,LOOKUP(N25,{"ABS","ZERO",0,25,27,30,33,37,42},{"FAIL","FAIL","FAIL","C","C+","B","B+","A","A+"})))))))</f>
        <v/>
      </c>
      <c r="Q25" s="210"/>
      <c r="R25" s="66" t="str">
        <f t="shared" si="0"/>
        <v/>
      </c>
      <c r="S25" s="169" t="str">
        <f>IF(AND(A25&lt;&gt;"",B25&lt;&gt;""),IF(OR(D25&lt;&gt;"ABS"),IF(OR(AND(D25&lt;ROUNDDOWN((0.7*E17),0),D25&lt;&gt;0),D25&gt;E17,D25=""),"Attendance Marks incorrect",""),""),"")</f>
        <v/>
      </c>
      <c r="T25" s="304"/>
      <c r="U25" s="304"/>
      <c r="V25" s="148" t="str">
        <f>IF(OR(AND(OR(F25&lt;=G17, F25=0, F25="ABS"),OR(H25&lt;=I17, H25=0, H25="ABS"),OR(J25&lt;=K17, J25=0,J25="ABS"))),IF(OR(AND(A25="",B25="",D25="",F25="",H25="",J25=""),AND(A25&lt;&gt;"",B25&lt;&gt;"",D25&lt;&gt;"",F25&lt;&gt;"",H25&lt;&gt;"",J25&lt;&gt;"", AG25="OK")),"","Given Marks or Format is incorrect"),"Given Marks or Format is incorrect")</f>
        <v/>
      </c>
      <c r="W25" s="149"/>
      <c r="X25" s="150"/>
      <c r="Y25" s="109" t="b">
        <f>IF(AND(EXACT(LEFT(B25,3),LEFT(G10,3)),MID(B25,4,1)="-",ISNUMBER(INT(MID(B25,5,1))),ISNUMBER(INT(MID(B25,6,1))),MID(B25,5,2)&lt;&gt;"00",MID(B25,5,2)&lt;&gt;MID(G10,2,2),EXACT(MID(B25,7,4),RIGHT(G10,4)),ISNUMBER(INT(MID(B25,11,1))),ISNUMBER(INT(MID(B25,12,1))),MID(B25,11,2)&lt;&gt;"00",OR(ISNUMBER(INT(MID(B25,11,3))),MID(B25,13,1)=""),OR(AND(ISNUMBER(INT(MID(B25,11,3))),MID(B25,11,1)&lt;&gt;"0",MID(B25,14,1)=""),AND((ISNUMBER(INT(MID(B25,11,2)))),MID(B25,13,1)=""))),"oKK")</f>
        <v>0</v>
      </c>
      <c r="Z25" s="1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1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12" t="b">
        <f>IF(AND( EXACT(LEFT(B25,LEN(G8)), G8),ISNUMBER(INT(MID(B25,(LEN(G8)+1),1))),ISNUMBER(INT(MID(B25,(LEN(G8)+2),1))), MID(B25,(LEN(G8)+1),2)&lt;&gt;"00",OR(ISNUMBER(INT(MID(B25,(LEN(G8)+3),1))),MID(B25,(LEN(G8)+3),1)=""),  OR(AND(ISNUMBER(INT(MID(B25,(LEN(G8)+1),3))),MID(B25,(LEN(G8)+1),1)&lt;&gt;"0", MID(B25,(LEN(G8)+4),1)=""),AND((ISNUMBER(INT(MID(B25,(LEN(G8)+1),2)))),MID(B25,(LEN(G8)+3),1)=""))),"OK")</f>
        <v>0</v>
      </c>
      <c r="AC25" s="1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14" t="b">
        <f>IF(LEFT(B25,1)="K",IF(AND(EXACT(LEFT(B25,3),LEFT(G8,3)),MID(B25,4,1)="-",ISNUMBER(INT(MID(B25,5,1))),ISNUMBER(INT(MID(B25,6,1))),MID(B25,5,2)&lt;&gt;"00", MID(B25,5,2)&lt;&gt;MID(G8,2,2),EXACT(MID(B25,7,2), RIGHT(G8,2)),ISNUMBER(INT(MID(B25,9,1))),ISNUMBER(INT(MID(B25,10,1))),MID(B25,9,2)&lt;&gt;"00",OR(ISNUMBER(INT(MID(B25,9,3))),MID(B25,11,1)=""),OR(AND(ISNUMBER(INT(MID(B25,9,3))),MID(B25,9,1)&lt;&gt;"0",MID(B25,12,1)=""),AND((ISNUMBER(INT(MID(B25,9,2)))),MID(B25,11,1)=""))),"oKK"))</f>
        <v>0</v>
      </c>
      <c r="AE25" s="15"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20" t="b">
        <f t="shared" si="28"/>
        <v>0</v>
      </c>
      <c r="AG25" s="20" t="str">
        <f t="shared" si="1"/>
        <v>S# INCORRECT</v>
      </c>
      <c r="BO25" s="55" t="str">
        <f t="shared" si="2"/>
        <v/>
      </c>
      <c r="BP25" s="55" t="b">
        <f t="shared" si="3"/>
        <v>0</v>
      </c>
      <c r="BQ25" s="55" t="b">
        <f t="shared" si="4"/>
        <v>0</v>
      </c>
      <c r="BR25" s="55" t="b">
        <f t="shared" si="5"/>
        <v>0</v>
      </c>
      <c r="BS25" s="55" t="str">
        <f t="shared" si="6"/>
        <v/>
      </c>
      <c r="BT25" s="55" t="str">
        <f t="shared" si="7"/>
        <v/>
      </c>
      <c r="BU25" s="55" t="str">
        <f t="shared" si="8"/>
        <v/>
      </c>
      <c r="BV25" s="55" t="str">
        <f t="shared" si="9"/>
        <v/>
      </c>
      <c r="BW25" s="60" t="str">
        <f t="shared" si="10"/>
        <v/>
      </c>
      <c r="BX25" s="61" t="str">
        <f t="shared" si="29"/>
        <v>INCORRECT</v>
      </c>
      <c r="BY25" s="55" t="b">
        <f t="shared" si="30"/>
        <v>0</v>
      </c>
      <c r="BZ25" s="62" t="str">
        <f t="shared" si="11"/>
        <v/>
      </c>
      <c r="CA25" s="55" t="b">
        <f t="shared" si="12"/>
        <v>0</v>
      </c>
      <c r="CB25" s="55" t="b">
        <f t="shared" si="13"/>
        <v>0</v>
      </c>
      <c r="CC25" s="55" t="b">
        <f t="shared" si="14"/>
        <v>0</v>
      </c>
      <c r="CD25" s="55" t="b">
        <f t="shared" si="15"/>
        <v>0</v>
      </c>
      <c r="CE25" s="55" t="b">
        <f t="shared" si="16"/>
        <v>0</v>
      </c>
      <c r="CF25" s="55" t="b">
        <f t="shared" si="17"/>
        <v>0</v>
      </c>
      <c r="CG25" s="55" t="str">
        <f t="shared" si="18"/>
        <v/>
      </c>
      <c r="CH25" s="55" t="str">
        <f t="shared" si="19"/>
        <v/>
      </c>
      <c r="CI25" s="55" t="str">
        <f t="shared" si="20"/>
        <v/>
      </c>
      <c r="CJ25" s="55" t="str">
        <f t="shared" si="21"/>
        <v/>
      </c>
      <c r="CK25" s="55" t="str">
        <f t="shared" si="22"/>
        <v/>
      </c>
      <c r="CL25" s="55" t="str">
        <f t="shared" si="23"/>
        <v/>
      </c>
      <c r="CM25" s="62" t="str">
        <f t="shared" si="24"/>
        <v/>
      </c>
      <c r="CN25" s="62" t="str">
        <f t="shared" si="25"/>
        <v/>
      </c>
      <c r="CO25" s="63" t="str">
        <f t="shared" si="26"/>
        <v>NO</v>
      </c>
      <c r="CP25" s="63" t="str">
        <f t="shared" si="27"/>
        <v>NO</v>
      </c>
      <c r="CQ25" s="61" t="str">
        <f t="shared" si="31"/>
        <v>NO</v>
      </c>
      <c r="CR25" s="61" t="str">
        <f t="shared" si="32"/>
        <v>NO</v>
      </c>
      <c r="CS25" s="63" t="str">
        <f t="shared" si="33"/>
        <v>OK</v>
      </c>
      <c r="CT25" s="55" t="b">
        <f t="shared" si="34"/>
        <v>0</v>
      </c>
      <c r="CU25" s="55" t="b">
        <f t="shared" si="35"/>
        <v>0</v>
      </c>
      <c r="CV25" s="55" t="b">
        <f t="shared" si="36"/>
        <v>0</v>
      </c>
      <c r="CW25" s="55" t="b">
        <f t="shared" si="37"/>
        <v>0</v>
      </c>
      <c r="CX25" s="62" t="str">
        <f t="shared" si="38"/>
        <v>SEQUENCE INCORRECT</v>
      </c>
      <c r="CY25" s="64">
        <f>COUNTIF(B21:B24,T(B25))</f>
        <v>4</v>
      </c>
    </row>
    <row r="26" spans="1:103" s="20" customFormat="1" ht="18.95" customHeight="1" thickBot="1">
      <c r="A26" s="65"/>
      <c r="B26" s="157"/>
      <c r="C26" s="158"/>
      <c r="D26" s="157"/>
      <c r="E26" s="158"/>
      <c r="F26" s="157"/>
      <c r="G26" s="158"/>
      <c r="H26" s="157"/>
      <c r="I26" s="158"/>
      <c r="J26" s="157"/>
      <c r="K26" s="158"/>
      <c r="L26" s="151" t="str">
        <f>IF(AND(B26&lt;&gt;"", H26&lt;&gt;"", J26&lt;&gt;"",OR(H26&lt;=I17,H26="ABS"),OR(J26&lt;=K17,J26="ABS")),IF(AND(J26="ABS"),"ABS",IF(SUM(H26:J26)=0,"ZERO",SUM(H26,J26))),"")</f>
        <v/>
      </c>
      <c r="M26" s="151"/>
      <c r="N26" s="152" t="str">
        <f>IF(AND(A26&lt;&gt;"",B26&lt;&gt;"",D26&lt;&gt;"", F26&lt;&gt;"", H26&lt;&gt;"", J26&lt;&gt;"",S26="",R26="OK", V26="",OR(D26&lt;=E17,D26="ABS"),OR(F26&lt;=G17,F26="ABS"),OR(H26&lt;=I17,H26="ABS"),OR(J26&lt;=K17,J26="ABS")),IF(AND(OR(D26=0,D26="ABS"),OR(F26=0,F26="ABS"),OR(L26=0,L26="ABS"),D26="ABS",F26="ABS",L26="ABS"),"ABS",IF(AND(SUM(D26:F26)=0,OR(L26="ZERO",L26="ABS")),"ZERO",IF(L26="ABS",SUM(D26,F26),SUM(D26,F26,H26,J26)))),"")</f>
        <v/>
      </c>
      <c r="O26" s="153"/>
      <c r="P26" s="97" t="str">
        <f>IF(N26="","",IF(O17=250,LOOKUP(N26,{"ABS","ZERO",0,125,137,150,165,187,212},{"FAIL","FAIL","FAIL","C","C+","B","B+","A","A+"}),IF(O17=200,LOOKUP(N26,{"ABS","ZERO",0,100,110,120,132,150,170},{"FAIL","FAIL","FAIL","C","C+","B","B+","A","A+"}),IF(O17=150,LOOKUP(N26,{"ABS","ZERO",0,75,82,90,99,112,127},{"FAIL","FAIL","FAIL","C","C+","B","B+","A","A+"}),IF(O17=100,LOOKUP(N26,{"ABS","ZERO",0,50,55,60,66,75,85},{"FAIL","FAIL","FAIL","C","C+","B","B+","A","A+"}),IF(O17=50,LOOKUP(N26,{"ABS","ZERO",0,25,27,30,33,37,42},{"FAIL","FAIL","FAIL","C","C+","B","B+","A","A+"})))))))</f>
        <v/>
      </c>
      <c r="Q26" s="210"/>
      <c r="R26" s="66" t="str">
        <f t="shared" si="0"/>
        <v/>
      </c>
      <c r="S26" s="169" t="str">
        <f>IF(AND(A26&lt;&gt;"",B26&lt;&gt;""),IF(OR(D26&lt;&gt;"ABS"),IF(OR(AND(D26&lt;ROUNDDOWN((0.7*E17),0),D26&lt;&gt;0),D26&gt;E17,D26=""),"Attendance Marks incorrect",""),""),"")</f>
        <v/>
      </c>
      <c r="T26" s="304"/>
      <c r="U26" s="304"/>
      <c r="V26" s="148" t="str">
        <f>IF(OR(AND(OR(F26&lt;=G17, F26=0, F26="ABS"),OR(H26&lt;=I17, H26=0, H26="ABS"),OR(J26&lt;=K17, J26=0,J26="ABS"))),IF(OR(AND(A26="",B26="",D26="",F26="",H26="",J26=""),AND(A26&lt;&gt;"",B26&lt;&gt;"",D26&lt;&gt;"",F26&lt;&gt;"",H26&lt;&gt;"",J26&lt;&gt;"", AG26="OK")),"","Given Marks or Format is incorrect"),"Given Marks or Format is incorrect")</f>
        <v/>
      </c>
      <c r="W26" s="149"/>
      <c r="X26" s="150"/>
      <c r="Y26" s="109" t="b">
        <f>IF(AND(EXACT(LEFT(B26,3),LEFT(G10,3)),MID(B26,4,1)="-",ISNUMBER(INT(MID(B26,5,1))),ISNUMBER(INT(MID(B26,6,1))),MID(B26,5,2)&lt;&gt;"00",MID(B26,5,2)&lt;&gt;MID(G10,2,2),EXACT(MID(B26,7,4),RIGHT(G10,4)),ISNUMBER(INT(MID(B26,11,1))),ISNUMBER(INT(MID(B26,12,1))),MID(B26,11,2)&lt;&gt;"00",OR(ISNUMBER(INT(MID(B26,11,3))),MID(B26,13,1)=""),OR(AND(ISNUMBER(INT(MID(B26,11,3))),MID(B26,11,1)&lt;&gt;"0",MID(B26,14,1)=""),AND((ISNUMBER(INT(MID(B26,11,2)))),MID(B26,13,1)=""))),"oKK")</f>
        <v>0</v>
      </c>
      <c r="Z26" s="1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1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12" t="b">
        <f>IF(AND( EXACT(LEFT(B26,LEN(G8)), G8),ISNUMBER(INT(MID(B26,(LEN(G8)+1),1))),ISNUMBER(INT(MID(B26,(LEN(G8)+2),1))), MID(B26,(LEN(G8)+1),2)&lt;&gt;"00",OR(ISNUMBER(INT(MID(B26,(LEN(G8)+3),1))),MID(B26,(LEN(G8)+3),1)=""),  OR(AND(ISNUMBER(INT(MID(B26,(LEN(G8)+1),3))),MID(B26,(LEN(G8)+1),1)&lt;&gt;"0", MID(B26,(LEN(G8)+4),1)=""),AND((ISNUMBER(INT(MID(B26,(LEN(G8)+1),2)))),MID(B26,(LEN(G8)+3),1)=""))),"OK")</f>
        <v>0</v>
      </c>
      <c r="AC26" s="1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14" t="b">
        <f>IF(LEFT(B26,1)="K",IF(AND(EXACT(LEFT(B26,3),LEFT(G8,3)),MID(B26,4,1)="-",ISNUMBER(INT(MID(B26,5,1))),ISNUMBER(INT(MID(B26,6,1))),MID(B26,5,2)&lt;&gt;"00", MID(B26,5,2)&lt;&gt;MID(G8,2,2),EXACT(MID(B26,7,2), RIGHT(G8,2)),ISNUMBER(INT(MID(B26,9,1))),ISNUMBER(INT(MID(B26,10,1))),MID(B26,9,2)&lt;&gt;"00",OR(ISNUMBER(INT(MID(B26,9,3))),MID(B26,11,1)=""),OR(AND(ISNUMBER(INT(MID(B26,9,3))),MID(B26,9,1)&lt;&gt;"0",MID(B26,12,1)=""),AND((ISNUMBER(INT(MID(B26,9,2)))),MID(B26,11,1)=""))),"oKK"))</f>
        <v>0</v>
      </c>
      <c r="AE26" s="15"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20" t="b">
        <f t="shared" si="28"/>
        <v>0</v>
      </c>
      <c r="AG26" s="20" t="str">
        <f t="shared" si="1"/>
        <v>S# INCORRECT</v>
      </c>
      <c r="BO26" s="55" t="str">
        <f t="shared" si="2"/>
        <v/>
      </c>
      <c r="BP26" s="55" t="b">
        <f t="shared" si="3"/>
        <v>0</v>
      </c>
      <c r="BQ26" s="55" t="b">
        <f t="shared" si="4"/>
        <v>0</v>
      </c>
      <c r="BR26" s="55" t="b">
        <f t="shared" si="5"/>
        <v>0</v>
      </c>
      <c r="BS26" s="55" t="str">
        <f t="shared" si="6"/>
        <v/>
      </c>
      <c r="BT26" s="55" t="str">
        <f t="shared" si="7"/>
        <v/>
      </c>
      <c r="BU26" s="55" t="str">
        <f t="shared" si="8"/>
        <v/>
      </c>
      <c r="BV26" s="55" t="str">
        <f t="shared" si="9"/>
        <v/>
      </c>
      <c r="BW26" s="60" t="str">
        <f t="shared" si="10"/>
        <v/>
      </c>
      <c r="BX26" s="61" t="str">
        <f t="shared" si="29"/>
        <v>INCORRECT</v>
      </c>
      <c r="BY26" s="55" t="b">
        <f t="shared" si="30"/>
        <v>0</v>
      </c>
      <c r="BZ26" s="62" t="str">
        <f t="shared" si="11"/>
        <v/>
      </c>
      <c r="CA26" s="55" t="b">
        <f t="shared" si="12"/>
        <v>0</v>
      </c>
      <c r="CB26" s="55" t="b">
        <f t="shared" si="13"/>
        <v>0</v>
      </c>
      <c r="CC26" s="55" t="b">
        <f t="shared" si="14"/>
        <v>0</v>
      </c>
      <c r="CD26" s="55" t="b">
        <f t="shared" si="15"/>
        <v>0</v>
      </c>
      <c r="CE26" s="55" t="b">
        <f t="shared" si="16"/>
        <v>0</v>
      </c>
      <c r="CF26" s="55" t="b">
        <f t="shared" si="17"/>
        <v>0</v>
      </c>
      <c r="CG26" s="55" t="str">
        <f t="shared" si="18"/>
        <v/>
      </c>
      <c r="CH26" s="55" t="str">
        <f t="shared" si="19"/>
        <v/>
      </c>
      <c r="CI26" s="55" t="str">
        <f t="shared" si="20"/>
        <v/>
      </c>
      <c r="CJ26" s="55" t="str">
        <f t="shared" si="21"/>
        <v/>
      </c>
      <c r="CK26" s="55" t="str">
        <f t="shared" si="22"/>
        <v/>
      </c>
      <c r="CL26" s="55" t="str">
        <f t="shared" si="23"/>
        <v/>
      </c>
      <c r="CM26" s="62" t="str">
        <f t="shared" si="24"/>
        <v/>
      </c>
      <c r="CN26" s="62" t="str">
        <f t="shared" si="25"/>
        <v/>
      </c>
      <c r="CO26" s="63" t="str">
        <f t="shared" si="26"/>
        <v>NO</v>
      </c>
      <c r="CP26" s="63" t="str">
        <f t="shared" si="27"/>
        <v>NO</v>
      </c>
      <c r="CQ26" s="61" t="str">
        <f t="shared" si="31"/>
        <v>NO</v>
      </c>
      <c r="CR26" s="61" t="str">
        <f t="shared" si="32"/>
        <v>NO</v>
      </c>
      <c r="CS26" s="63" t="str">
        <f t="shared" si="33"/>
        <v>OK</v>
      </c>
      <c r="CT26" s="55" t="b">
        <f t="shared" si="34"/>
        <v>0</v>
      </c>
      <c r="CU26" s="55" t="b">
        <f t="shared" si="35"/>
        <v>0</v>
      </c>
      <c r="CV26" s="55" t="b">
        <f t="shared" si="36"/>
        <v>0</v>
      </c>
      <c r="CW26" s="55" t="b">
        <f t="shared" si="37"/>
        <v>0</v>
      </c>
      <c r="CX26" s="62" t="str">
        <f t="shared" si="38"/>
        <v>SEQUENCE INCORRECT</v>
      </c>
      <c r="CY26" s="64">
        <f>COUNTIF(B21:B25,T(B26))</f>
        <v>5</v>
      </c>
    </row>
    <row r="27" spans="1:103" s="20" customFormat="1" ht="18.95" customHeight="1" thickBot="1">
      <c r="A27" s="51"/>
      <c r="B27" s="157"/>
      <c r="C27" s="158"/>
      <c r="D27" s="157"/>
      <c r="E27" s="158"/>
      <c r="F27" s="157"/>
      <c r="G27" s="158"/>
      <c r="H27" s="157"/>
      <c r="I27" s="158"/>
      <c r="J27" s="157"/>
      <c r="K27" s="158"/>
      <c r="L27" s="151" t="str">
        <f>IF(AND(B27&lt;&gt;"", H27&lt;&gt;"", J27&lt;&gt;"",OR(H27&lt;=I17,H27="ABS"),OR(J27&lt;=K17,J27="ABS")),IF(AND(J27="ABS"),"ABS",IF(SUM(H27:J27)=0,"ZERO",SUM(H27,J27))),"")</f>
        <v/>
      </c>
      <c r="M27" s="151"/>
      <c r="N27" s="152" t="str">
        <f>IF(AND(A27&lt;&gt;"",B27&lt;&gt;"",D27&lt;&gt;"", F27&lt;&gt;"", H27&lt;&gt;"", J27&lt;&gt;"",S27="",R27="OK",V27="",OR(D27&lt;=E17,D27="ABS"),OR(F27&lt;=G17,F27="ABS"),OR(H27&lt;=I17,H27="ABS"),OR(J27&lt;=K17,J27="ABS")),IF(AND(OR(D27=0,D27="ABS"),OR(F27=0,F27="ABS"),OR(L27=0,L27="ABS"),D27="ABS",F27="ABS",L27="ABS"),"ABS",IF(AND(SUM(D27:F27)=0,OR(L27="ZERO",L27="ABS")),"ZERO",IF(L27="ABS",SUM(D27,F27),SUM(D27,F27,H27,J27)))),"")</f>
        <v/>
      </c>
      <c r="O27" s="153"/>
      <c r="P27" s="97" t="str">
        <f>IF(N27="","",IF(O17=250,LOOKUP(N27,{"ABS","ZERO",0,125,137,150,165,187,212},{"FAIL","FAIL","FAIL","C","C+","B","B+","A","A+"}),IF(O17=200,LOOKUP(N27,{"ABS","ZERO",0,100,110,120,132,150,170},{"FAIL","FAIL","FAIL","C","C+","B","B+","A","A+"}),IF(O17=150,LOOKUP(N27,{"ABS","ZERO",0,75,82,90,99,112,127},{"FAIL","FAIL","FAIL","C","C+","B","B+","A","A+"}),IF(O17=100,LOOKUP(N27,{"ABS","ZERO",0,50,55,60,66,75,85},{"FAIL","FAIL","FAIL","C","C+","B","B+","A","A+"}),IF(O17=50,LOOKUP(N27,{"ABS","ZERO",0,25,27,30,33,37,42},{"FAIL","FAIL","FAIL","C","C+","B","B+","A","A+"})))))))</f>
        <v/>
      </c>
      <c r="Q27" s="210"/>
      <c r="R27" s="66" t="str">
        <f t="shared" si="0"/>
        <v/>
      </c>
      <c r="S27" s="169" t="str">
        <f>IF(AND(A27&lt;&gt;"",B27&lt;&gt;""),IF(OR(D27&lt;&gt;"ABS"),IF(OR(AND(D27&lt;ROUNDDOWN((0.7*E17),0),D27&lt;&gt;0),D27&gt;E17,D27=""),"Attendance Marks incorrect",""),""),"")</f>
        <v/>
      </c>
      <c r="T27" s="304"/>
      <c r="U27" s="304"/>
      <c r="V27" s="148" t="str">
        <f>IF(OR(AND(OR(F27&lt;=G17, F27=0, F27="ABS"),OR(H27&lt;=I17, H27=0, H27="ABS"),OR(J27&lt;=K17, J27=0,J27="ABS"))),IF(OR(AND(A27="",B27="", D27="",F27="",H27="",J27=""),AND(A27&lt;&gt;"",B27&lt;&gt;"",D27&lt;&gt;"",F27&lt;&gt;"",H27&lt;&gt;"",J27&lt;&gt;"", AG27="OK")),"","Given Marks or Format is incorrect"),"Given Marks or Format is incorrect")</f>
        <v/>
      </c>
      <c r="W27" s="149"/>
      <c r="X27" s="150"/>
      <c r="Y27" s="109" t="b">
        <f>IF(AND(EXACT(LEFT(B27,3),LEFT(G10,3)),MID(B27,4,1)="-",ISNUMBER(INT(MID(B27,5,1))),ISNUMBER(INT(MID(B27,6,1))),MID(B27,5,2)&lt;&gt;"00",MID(B27,5,2)&lt;&gt;MID(G10,2,2),EXACT(MID(B27,7,4),RIGHT(G10,4)),ISNUMBER(INT(MID(B27,11,1))),ISNUMBER(INT(MID(B27,12,1))),MID(B27,11,2)&lt;&gt;"00",OR(ISNUMBER(INT(MID(B27,11,3))),MID(B27,13,1)=""),OR(AND(ISNUMBER(INT(MID(B27,11,3))),MID(B27,11,1)&lt;&gt;"0",MID(B27,14,1)=""),AND((ISNUMBER(INT(MID(B27,11,2)))),MID(B27,13,1)=""))),"oKK")</f>
        <v>0</v>
      </c>
      <c r="Z27" s="1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1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12" t="b">
        <f>IF(AND( EXACT(LEFT(B27,LEN(G8)), G8),ISNUMBER(INT(MID(B27,(LEN(G8)+1),1))),ISNUMBER(INT(MID(B27,(LEN(G8)+2),1))), MID(B27,(LEN(G8)+1),2)&lt;&gt;"00",OR(ISNUMBER(INT(MID(B27,(LEN(G8)+3),1))),MID(B27,(LEN(G8)+3),1)=""),  OR(AND(ISNUMBER(INT(MID(B27,(LEN(G8)+1),3))),MID(B27,(LEN(G8)+1),1)&lt;&gt;"0", MID(B27,(LEN(G8)+4),1)=""),AND((ISNUMBER(INT(MID(B27,(LEN(G8)+1),2)))),MID(B27,(LEN(G8)+3),1)=""))),"OK")</f>
        <v>0</v>
      </c>
      <c r="AC27" s="1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14" t="b">
        <f>IF(LEFT(B27,1)="K",IF(AND(EXACT(LEFT(B27,3),LEFT(G8,3)),MID(B27,4,1)="-",ISNUMBER(INT(MID(B27,5,1))),ISNUMBER(INT(MID(B27,6,1))),MID(B27,5,2)&lt;&gt;"00", MID(B27,5,2)&lt;&gt;MID(G8,2,2),EXACT(MID(B27,7,2), RIGHT(G8,2)),ISNUMBER(INT(MID(B27,9,1))),ISNUMBER(INT(MID(B27,10,1))),MID(B27,9,2)&lt;&gt;"00",OR(ISNUMBER(INT(MID(B27,9,3))),MID(B27,11,1)=""),OR(AND(ISNUMBER(INT(MID(B27,9,3))),MID(B27,9,1)&lt;&gt;"0",MID(B27,12,1)=""),AND((ISNUMBER(INT(MID(B27,9,2)))),MID(B27,11,1)=""))),"oKK"))</f>
        <v>0</v>
      </c>
      <c r="AE27" s="15"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20" t="b">
        <f t="shared" si="28"/>
        <v>0</v>
      </c>
      <c r="AG27" s="20" t="str">
        <f t="shared" si="1"/>
        <v>S# INCORRECT</v>
      </c>
      <c r="BO27" s="55" t="str">
        <f t="shared" si="2"/>
        <v/>
      </c>
      <c r="BP27" s="55" t="b">
        <f t="shared" si="3"/>
        <v>0</v>
      </c>
      <c r="BQ27" s="55" t="b">
        <f t="shared" si="4"/>
        <v>0</v>
      </c>
      <c r="BR27" s="55" t="b">
        <f t="shared" si="5"/>
        <v>0</v>
      </c>
      <c r="BS27" s="55" t="str">
        <f t="shared" si="6"/>
        <v/>
      </c>
      <c r="BT27" s="55" t="str">
        <f t="shared" si="7"/>
        <v/>
      </c>
      <c r="BU27" s="55" t="str">
        <f t="shared" si="8"/>
        <v/>
      </c>
      <c r="BV27" s="55" t="str">
        <f t="shared" si="9"/>
        <v/>
      </c>
      <c r="BW27" s="60" t="str">
        <f t="shared" si="10"/>
        <v/>
      </c>
      <c r="BX27" s="61" t="str">
        <f t="shared" si="29"/>
        <v>INCORRECT</v>
      </c>
      <c r="BY27" s="55" t="b">
        <f t="shared" si="30"/>
        <v>0</v>
      </c>
      <c r="BZ27" s="62" t="str">
        <f t="shared" si="11"/>
        <v/>
      </c>
      <c r="CA27" s="55" t="b">
        <f t="shared" si="12"/>
        <v>0</v>
      </c>
      <c r="CB27" s="55" t="b">
        <f t="shared" si="13"/>
        <v>0</v>
      </c>
      <c r="CC27" s="55" t="b">
        <f t="shared" si="14"/>
        <v>0</v>
      </c>
      <c r="CD27" s="55" t="b">
        <f t="shared" si="15"/>
        <v>0</v>
      </c>
      <c r="CE27" s="55" t="b">
        <f t="shared" si="16"/>
        <v>0</v>
      </c>
      <c r="CF27" s="55" t="b">
        <f t="shared" si="17"/>
        <v>0</v>
      </c>
      <c r="CG27" s="55" t="str">
        <f t="shared" si="18"/>
        <v/>
      </c>
      <c r="CH27" s="55" t="str">
        <f t="shared" si="19"/>
        <v/>
      </c>
      <c r="CI27" s="55" t="str">
        <f t="shared" si="20"/>
        <v/>
      </c>
      <c r="CJ27" s="55" t="str">
        <f t="shared" si="21"/>
        <v/>
      </c>
      <c r="CK27" s="55" t="str">
        <f t="shared" si="22"/>
        <v/>
      </c>
      <c r="CL27" s="55" t="str">
        <f t="shared" si="23"/>
        <v/>
      </c>
      <c r="CM27" s="62" t="str">
        <f t="shared" si="24"/>
        <v/>
      </c>
      <c r="CN27" s="62" t="str">
        <f t="shared" si="25"/>
        <v/>
      </c>
      <c r="CO27" s="63" t="str">
        <f t="shared" si="26"/>
        <v>NO</v>
      </c>
      <c r="CP27" s="63" t="str">
        <f t="shared" si="27"/>
        <v>NO</v>
      </c>
      <c r="CQ27" s="61" t="str">
        <f t="shared" si="31"/>
        <v>NO</v>
      </c>
      <c r="CR27" s="61" t="str">
        <f t="shared" si="32"/>
        <v>NO</v>
      </c>
      <c r="CS27" s="63" t="str">
        <f t="shared" si="33"/>
        <v>OK</v>
      </c>
      <c r="CT27" s="55" t="b">
        <f t="shared" si="34"/>
        <v>0</v>
      </c>
      <c r="CU27" s="55" t="b">
        <f t="shared" si="35"/>
        <v>0</v>
      </c>
      <c r="CV27" s="55" t="b">
        <f t="shared" si="36"/>
        <v>0</v>
      </c>
      <c r="CW27" s="55" t="b">
        <f t="shared" si="37"/>
        <v>0</v>
      </c>
      <c r="CX27" s="62" t="str">
        <f t="shared" si="38"/>
        <v>SEQUENCE INCORRECT</v>
      </c>
      <c r="CY27" s="64">
        <f>COUNTIF(B21:B26,T(B27))</f>
        <v>6</v>
      </c>
    </row>
    <row r="28" spans="1:103" s="20" customFormat="1" ht="18.95" customHeight="1" thickBot="1">
      <c r="A28" s="65"/>
      <c r="B28" s="157"/>
      <c r="C28" s="158"/>
      <c r="D28" s="157"/>
      <c r="E28" s="158"/>
      <c r="F28" s="157"/>
      <c r="G28" s="158"/>
      <c r="H28" s="157"/>
      <c r="I28" s="158"/>
      <c r="J28" s="157"/>
      <c r="K28" s="158"/>
      <c r="L28" s="151" t="str">
        <f>IF(AND(B28&lt;&gt;"", H28&lt;&gt;"", J28&lt;&gt;"",OR(H28&lt;=I17,H28="ABS"),OR(J28&lt;=K17,J28="ABS")),IF(AND(J28="ABS"),"ABS",IF(SUM(H28:J28)=0,"ZERO",SUM(H28,J28))),"")</f>
        <v/>
      </c>
      <c r="M28" s="151"/>
      <c r="N28" s="152" t="str">
        <f>IF(AND(A28&lt;&gt;"",B28&lt;&gt;"",D28&lt;&gt;"", F28&lt;&gt;"", H28&lt;&gt;"", J28&lt;&gt;"",S28="",R28="OK",V28="",OR(D28&lt;=E17,D28="ABS"),OR(F28&lt;=G17,F28="ABS"),OR(H28&lt;=I17,H28="ABS"),OR(J28&lt;=K17,J28="ABS")),IF(AND(OR(D28=0,D28="ABS"),OR(F28=0,F28="ABS"),OR(L28=0,L28="ABS"),D28="ABS",F28="ABS",L28="ABS"),"ABS",IF(AND(SUM(D28:F28)=0,OR(L28="ZERO",L28="ABS")),"ZERO",IF(L28="ABS",SUM(D28,F28),SUM(D28,F28,H28,J28)))),"")</f>
        <v/>
      </c>
      <c r="O28" s="153"/>
      <c r="P28" s="97" t="str">
        <f>IF(N28="","",IF(O17=250,LOOKUP(N28,{"ABS","ZERO",0,125,137,150,165,187,212},{"FAIL","FAIL","FAIL","C","C+","B","B+","A","A+"}),IF(O17=200,LOOKUP(N28,{"ABS","ZERO",0,100,110,120,132,150,170},{"FAIL","FAIL","FAIL","C","C+","B","B+","A","A+"}),IF(O17=150,LOOKUP(N28,{"ABS","ZERO",0,75,82,90,99,112,127},{"FAIL","FAIL","FAIL","C","C+","B","B+","A","A+"}),IF(O17=100,LOOKUP(N28,{"ABS","ZERO",0,50,55,60,66,75,85},{"FAIL","FAIL","FAIL","C","C+","B","B+","A","A+"}),IF(O17=50,LOOKUP(N28,{"ABS","ZERO",0,25,27,30,33,37,42},{"FAIL","FAIL","FAIL","C","C+","B","B+","A","A+"})))))))</f>
        <v/>
      </c>
      <c r="Q28" s="210"/>
      <c r="R28" s="66" t="str">
        <f t="shared" si="0"/>
        <v/>
      </c>
      <c r="S28" s="169" t="str">
        <f>IF(AND(A28&lt;&gt;"",B28&lt;&gt;""),IF(OR(D28&lt;&gt;"ABS"),IF(OR(AND(D28&lt;ROUNDDOWN((0.7*E17),0),D28&lt;&gt;0),D28&gt;E17,D28=""),"Attendance Marks incorrect",""),""),"")</f>
        <v/>
      </c>
      <c r="T28" s="304"/>
      <c r="U28" s="304"/>
      <c r="V28" s="148" t="str">
        <f>IF(OR(AND(OR(F28&lt;=G17, F28=0, F28="ABS"),OR(H28&lt;=I17, H28=0, H28="ABS"),OR(J28&lt;=K17, J28=0,J28="ABS"))),IF(OR(AND(A28="",B28="",D28="",F28="",H28="",J28=""),AND(A28&lt;&gt;"",B28&lt;&gt;"",D28&lt;&gt;"",F28&lt;&gt;"",H28&lt;&gt;"",J28&lt;&gt;"", AG28="OK")),"","Given Marks or Format is incorrect"),"Given Marks or Format is incorrect")</f>
        <v/>
      </c>
      <c r="W28" s="149"/>
      <c r="X28" s="150"/>
      <c r="Y28" s="109" t="b">
        <f>IF(AND(EXACT(LEFT(B28,3),LEFT(G10,3)),MID(B28,4,1)="-",ISNUMBER(INT(MID(B28,5,1))),ISNUMBER(INT(MID(B28,6,1))),MID(B28,5,2)&lt;&gt;"00",MID(B28,5,2)&lt;&gt;MID(G10,2,2),EXACT(MID(B28,7,4),RIGHT(G10,4)),ISNUMBER(INT(MID(B28,11,1))),ISNUMBER(INT(MID(B28,12,1))),MID(B28,11,2)&lt;&gt;"00",OR(ISNUMBER(INT(MID(B28,11,3))),MID(B28,13,1)=""),OR(AND(ISNUMBER(INT(MID(B28,11,3))),MID(B28,11,1)&lt;&gt;"0",MID(B28,14,1)=""),AND((ISNUMBER(INT(MID(B28,11,2)))),MID(B28,13,1)=""))),"oKK")</f>
        <v>0</v>
      </c>
      <c r="Z28" s="1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1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12" t="b">
        <f>IF(AND( EXACT(LEFT(B28,LEN(G8)), G8),ISNUMBER(INT(MID(B28,(LEN(G8)+1),1))),ISNUMBER(INT(MID(B28,(LEN(G8)+2),1))), MID(B28,(LEN(G8)+1),2)&lt;&gt;"00",OR(ISNUMBER(INT(MID(B28,(LEN(G8)+3),1))),MID(B28,(LEN(G8)+3),1)=""),  OR(AND(ISNUMBER(INT(MID(B28,(LEN(G8)+1),3))),MID(B28,(LEN(G8)+1),1)&lt;&gt;"0", MID(B28,(LEN(G8)+4),1)=""),AND((ISNUMBER(INT(MID(B28,(LEN(G8)+1),2)))),MID(B28,(LEN(G8)+3),1)=""))),"OK")</f>
        <v>0</v>
      </c>
      <c r="AC28" s="1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14" t="b">
        <f>IF(LEFT(B28,1)="K",IF(AND(EXACT(LEFT(B28,3),LEFT(G8,3)),MID(B28,4,1)="-",ISNUMBER(INT(MID(B28,5,1))),ISNUMBER(INT(MID(B28,6,1))),MID(B28,5,2)&lt;&gt;"00", MID(B28,5,2)&lt;&gt;MID(G8,2,2),EXACT(MID(B28,7,2), RIGHT(G8,2)),ISNUMBER(INT(MID(B28,9,1))),ISNUMBER(INT(MID(B28,10,1))),MID(B28,9,2)&lt;&gt;"00",OR(ISNUMBER(INT(MID(B28,9,3))),MID(B28,11,1)=""),OR(AND(ISNUMBER(INT(MID(B28,9,3))),MID(B28,9,1)&lt;&gt;"0",MID(B28,12,1)=""),AND((ISNUMBER(INT(MID(B28,9,2)))),MID(B28,11,1)=""))),"oKK"))</f>
        <v>0</v>
      </c>
      <c r="AE28" s="15"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20" t="b">
        <f t="shared" si="28"/>
        <v>0</v>
      </c>
      <c r="AG28" s="20" t="str">
        <f t="shared" si="1"/>
        <v>S# INCORRECT</v>
      </c>
      <c r="BO28" s="55" t="str">
        <f t="shared" si="2"/>
        <v/>
      </c>
      <c r="BP28" s="55" t="b">
        <f t="shared" si="3"/>
        <v>0</v>
      </c>
      <c r="BQ28" s="55" t="b">
        <f t="shared" si="4"/>
        <v>0</v>
      </c>
      <c r="BR28" s="55" t="b">
        <f t="shared" si="5"/>
        <v>0</v>
      </c>
      <c r="BS28" s="55" t="str">
        <f t="shared" si="6"/>
        <v/>
      </c>
      <c r="BT28" s="55" t="str">
        <f t="shared" si="7"/>
        <v/>
      </c>
      <c r="BU28" s="55" t="str">
        <f t="shared" si="8"/>
        <v/>
      </c>
      <c r="BV28" s="55" t="str">
        <f t="shared" si="9"/>
        <v/>
      </c>
      <c r="BW28" s="60" t="str">
        <f t="shared" si="10"/>
        <v/>
      </c>
      <c r="BX28" s="61" t="str">
        <f t="shared" si="29"/>
        <v>INCORRECT</v>
      </c>
      <c r="BY28" s="55" t="b">
        <f t="shared" si="30"/>
        <v>0</v>
      </c>
      <c r="BZ28" s="62" t="str">
        <f t="shared" si="11"/>
        <v/>
      </c>
      <c r="CA28" s="55" t="b">
        <f t="shared" si="12"/>
        <v>0</v>
      </c>
      <c r="CB28" s="55" t="b">
        <f t="shared" si="13"/>
        <v>0</v>
      </c>
      <c r="CC28" s="55" t="b">
        <f t="shared" si="14"/>
        <v>0</v>
      </c>
      <c r="CD28" s="55" t="b">
        <f t="shared" si="15"/>
        <v>0</v>
      </c>
      <c r="CE28" s="55" t="b">
        <f t="shared" si="16"/>
        <v>0</v>
      </c>
      <c r="CF28" s="55" t="b">
        <f t="shared" si="17"/>
        <v>0</v>
      </c>
      <c r="CG28" s="55" t="str">
        <f t="shared" si="18"/>
        <v/>
      </c>
      <c r="CH28" s="55" t="str">
        <f t="shared" si="19"/>
        <v/>
      </c>
      <c r="CI28" s="55" t="str">
        <f t="shared" si="20"/>
        <v/>
      </c>
      <c r="CJ28" s="55" t="str">
        <f t="shared" si="21"/>
        <v/>
      </c>
      <c r="CK28" s="55" t="str">
        <f t="shared" si="22"/>
        <v/>
      </c>
      <c r="CL28" s="55" t="str">
        <f t="shared" si="23"/>
        <v/>
      </c>
      <c r="CM28" s="62" t="str">
        <f t="shared" si="24"/>
        <v/>
      </c>
      <c r="CN28" s="62" t="str">
        <f t="shared" si="25"/>
        <v/>
      </c>
      <c r="CO28" s="63" t="str">
        <f t="shared" si="26"/>
        <v>NO</v>
      </c>
      <c r="CP28" s="63" t="str">
        <f t="shared" si="27"/>
        <v>NO</v>
      </c>
      <c r="CQ28" s="61" t="str">
        <f t="shared" si="31"/>
        <v>NO</v>
      </c>
      <c r="CR28" s="61" t="str">
        <f t="shared" si="32"/>
        <v>NO</v>
      </c>
      <c r="CS28" s="63" t="str">
        <f t="shared" si="33"/>
        <v>OK</v>
      </c>
      <c r="CT28" s="55" t="b">
        <f t="shared" si="34"/>
        <v>0</v>
      </c>
      <c r="CU28" s="55" t="b">
        <f t="shared" si="35"/>
        <v>0</v>
      </c>
      <c r="CV28" s="55" t="b">
        <f t="shared" si="36"/>
        <v>0</v>
      </c>
      <c r="CW28" s="55" t="b">
        <f t="shared" si="37"/>
        <v>0</v>
      </c>
      <c r="CX28" s="62" t="str">
        <f t="shared" si="38"/>
        <v>SEQUENCE INCORRECT</v>
      </c>
      <c r="CY28" s="64">
        <f>COUNTIF(B21:B27,T(B28))</f>
        <v>7</v>
      </c>
    </row>
    <row r="29" spans="1:103" s="20" customFormat="1" ht="18.95" customHeight="1" thickBot="1">
      <c r="A29" s="51"/>
      <c r="B29" s="157"/>
      <c r="C29" s="158"/>
      <c r="D29" s="157"/>
      <c r="E29" s="158"/>
      <c r="F29" s="157"/>
      <c r="G29" s="158"/>
      <c r="H29" s="157"/>
      <c r="I29" s="158"/>
      <c r="J29" s="157"/>
      <c r="K29" s="158"/>
      <c r="L29" s="151" t="str">
        <f>IF(AND(B29&lt;&gt;"", H29&lt;&gt;"", J29&lt;&gt;"",OR(H29&lt;=I17,H29="ABS"),OR(J29&lt;=K17,J29="ABS")),IF(AND(J29="ABS"),"ABS",IF(SUM(H29:J29)=0,"ZERO",SUM(H29,J29))),"")</f>
        <v/>
      </c>
      <c r="M29" s="151"/>
      <c r="N29" s="152" t="str">
        <f>IF(AND(A29&lt;&gt;"",B29&lt;&gt;"",D29&lt;&gt;"", F29&lt;&gt;"", H29&lt;&gt;"", J29&lt;&gt;"",S29="",R29="OK",V29="",OR(D29&lt;=E17,D29="ABS"),OR(F29&lt;=G17,F29="ABS"),OR(H29&lt;=I17,H29="ABS"),OR(J29&lt;=K17,J29="ABS")),IF(AND(OR(D29=0,D29="ABS"),OR(F29=0,F29="ABS"),OR(L29=0,L29="ABS"),D29="ABS",F29="ABS",L29="ABS"),"ABS",IF(AND(SUM(D29:F29)=0,OR(L29="ZERO",L29="ABS")),"ZERO",IF(L29="ABS",SUM(D29,F29),SUM(D29,F29,H29,J29)))),"")</f>
        <v/>
      </c>
      <c r="O29" s="153"/>
      <c r="P29" s="97" t="str">
        <f>IF(N29="","",IF(O17=250,LOOKUP(N29,{"ABS","ZERO",0,125,137,150,165,187,212},{"FAIL","FAIL","FAIL","C","C+","B","B+","A","A+"}),IF(O17=200,LOOKUP(N29,{"ABS","ZERO",0,100,110,120,132,150,170},{"FAIL","FAIL","FAIL","C","C+","B","B+","A","A+"}),IF(O17=150,LOOKUP(N29,{"ABS","ZERO",0,75,82,90,99,112,127},{"FAIL","FAIL","FAIL","C","C+","B","B+","A","A+"}),IF(O17=100,LOOKUP(N29,{"ABS","ZERO",0,50,55,60,66,75,85},{"FAIL","FAIL","FAIL","C","C+","B","B+","A","A+"}),IF(O17=50,LOOKUP(N29,{"ABS","ZERO",0,25,27,30,33,37,42},{"FAIL","FAIL","FAIL","C","C+","B","B+","A","A+"})))))))</f>
        <v/>
      </c>
      <c r="Q29" s="210"/>
      <c r="R29" s="66" t="str">
        <f t="shared" si="0"/>
        <v/>
      </c>
      <c r="S29" s="169" t="str">
        <f>IF(AND(A29&lt;&gt;"",B29&lt;&gt;""),IF(OR(D29&lt;&gt;"ABS"),IF(OR(AND(D29&lt;ROUNDDOWN((0.7*E17),0),D29&lt;&gt;0),D29&gt;E17,D29=""),"Attendance Marks incorrect",""),""),"")</f>
        <v/>
      </c>
      <c r="T29" s="304"/>
      <c r="U29" s="304"/>
      <c r="V29" s="148" t="str">
        <f>IF(OR(AND(OR(F29&lt;=G17, F29=0, F29="ABS"),OR(H29&lt;=I17, H29=0, H29="ABS"),OR(J29&lt;=K17, J29=0,J29="ABS"))),IF(OR(AND(A29="",B29="",D29="",F29="",H29="",J29=""),AND(A29&lt;&gt;"",B29&lt;&gt;"",D29&lt;&gt;"",F29&lt;&gt;"",H29&lt;&gt;"",J29&lt;&gt;"", AG29="OK")),"","Given Marks or Format is incorrect"),"Given Marks or Format is incorrect")</f>
        <v/>
      </c>
      <c r="W29" s="149"/>
      <c r="X29" s="150"/>
      <c r="Y29" s="109" t="b">
        <f>IF(AND(EXACT(LEFT(B29,3),LEFT(G10,3)),MID(B29,4,1)="-",ISNUMBER(INT(MID(B29,5,1))),ISNUMBER(INT(MID(B29,6,1))),MID(B29,5,2)&lt;&gt;"00",MID(B29,5,2)&lt;&gt;MID(G10,2,2),EXACT(MID(B29,7,4),RIGHT(G10,4)),ISNUMBER(INT(MID(B29,11,1))),ISNUMBER(INT(MID(B29,12,1))),MID(B29,11,2)&lt;&gt;"00",OR(ISNUMBER(INT(MID(B29,11,3))),MID(B29,13,1)=""),OR(AND(ISNUMBER(INT(MID(B29,11,3))),MID(B29,11,1)&lt;&gt;"0",MID(B29,14,1)=""),AND((ISNUMBER(INT(MID(B29,11,2)))),MID(B29,13,1)=""))),"oKK")</f>
        <v>0</v>
      </c>
      <c r="Z29" s="1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1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12" t="b">
        <f>IF(AND( EXACT(LEFT(B29,LEN(G8)), G8),ISNUMBER(INT(MID(B29,(LEN(G8)+1),1))),ISNUMBER(INT(MID(B29,(LEN(G8)+2),1))), MID(B29,(LEN(G8)+1),2)&lt;&gt;"00",OR(ISNUMBER(INT(MID(B29,(LEN(G8)+3),1))),MID(B29,(LEN(G8)+3),1)=""),  OR(AND(ISNUMBER(INT(MID(B29,(LEN(G8)+1),3))),MID(B29,(LEN(G8)+1),1)&lt;&gt;"0", MID(B29,(LEN(G8)+4),1)=""),AND((ISNUMBER(INT(MID(B29,(LEN(G8)+1),2)))),MID(B29,(LEN(G8)+3),1)=""))),"OK")</f>
        <v>0</v>
      </c>
      <c r="AC29" s="1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14" t="b">
        <f>IF(LEFT(B29,1)="K",IF(AND(EXACT(LEFT(B29,3),LEFT(G8,3)),MID(B29,4,1)="-",ISNUMBER(INT(MID(B29,5,1))),ISNUMBER(INT(MID(B29,6,1))),MID(B29,5,2)&lt;&gt;"00", MID(B29,5,2)&lt;&gt;MID(G8,2,2),EXACT(MID(B29,7,2), RIGHT(G8,2)),ISNUMBER(INT(MID(B29,9,1))),ISNUMBER(INT(MID(B29,10,1))),MID(B29,9,2)&lt;&gt;"00",OR(ISNUMBER(INT(MID(B29,9,3))),MID(B29,11,1)=""),OR(AND(ISNUMBER(INT(MID(B29,9,3))),MID(B29,9,1)&lt;&gt;"0",MID(B29,12,1)=""),AND((ISNUMBER(INT(MID(B29,9,2)))),MID(B29,11,1)=""))),"oKK"))</f>
        <v>0</v>
      </c>
      <c r="AE29" s="15"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20" t="b">
        <f t="shared" si="28"/>
        <v>0</v>
      </c>
      <c r="AG29" s="20" t="str">
        <f t="shared" si="1"/>
        <v>S# INCORRECT</v>
      </c>
      <c r="BO29" s="55" t="str">
        <f t="shared" si="2"/>
        <v/>
      </c>
      <c r="BP29" s="55" t="b">
        <f t="shared" si="3"/>
        <v>0</v>
      </c>
      <c r="BQ29" s="55" t="b">
        <f t="shared" si="4"/>
        <v>0</v>
      </c>
      <c r="BR29" s="55" t="b">
        <f t="shared" si="5"/>
        <v>0</v>
      </c>
      <c r="BS29" s="55" t="str">
        <f t="shared" si="6"/>
        <v/>
      </c>
      <c r="BT29" s="55" t="str">
        <f t="shared" si="7"/>
        <v/>
      </c>
      <c r="BU29" s="55" t="str">
        <f t="shared" si="8"/>
        <v/>
      </c>
      <c r="BV29" s="55" t="str">
        <f t="shared" si="9"/>
        <v/>
      </c>
      <c r="BW29" s="60" t="str">
        <f t="shared" si="10"/>
        <v/>
      </c>
      <c r="BX29" s="61" t="str">
        <f t="shared" si="29"/>
        <v>INCORRECT</v>
      </c>
      <c r="BY29" s="55" t="b">
        <f t="shared" si="30"/>
        <v>0</v>
      </c>
      <c r="BZ29" s="62" t="str">
        <f t="shared" si="11"/>
        <v/>
      </c>
      <c r="CA29" s="55" t="b">
        <f t="shared" si="12"/>
        <v>0</v>
      </c>
      <c r="CB29" s="55" t="b">
        <f t="shared" si="13"/>
        <v>0</v>
      </c>
      <c r="CC29" s="55" t="b">
        <f t="shared" si="14"/>
        <v>0</v>
      </c>
      <c r="CD29" s="55" t="b">
        <f t="shared" si="15"/>
        <v>0</v>
      </c>
      <c r="CE29" s="55" t="b">
        <f t="shared" si="16"/>
        <v>0</v>
      </c>
      <c r="CF29" s="55" t="b">
        <f t="shared" si="17"/>
        <v>0</v>
      </c>
      <c r="CG29" s="55" t="str">
        <f t="shared" si="18"/>
        <v/>
      </c>
      <c r="CH29" s="55" t="str">
        <f t="shared" si="19"/>
        <v/>
      </c>
      <c r="CI29" s="55" t="str">
        <f t="shared" si="20"/>
        <v/>
      </c>
      <c r="CJ29" s="55" t="str">
        <f t="shared" si="21"/>
        <v/>
      </c>
      <c r="CK29" s="55" t="str">
        <f t="shared" si="22"/>
        <v/>
      </c>
      <c r="CL29" s="55" t="str">
        <f t="shared" si="23"/>
        <v/>
      </c>
      <c r="CM29" s="62" t="str">
        <f t="shared" si="24"/>
        <v/>
      </c>
      <c r="CN29" s="62" t="str">
        <f t="shared" si="25"/>
        <v/>
      </c>
      <c r="CO29" s="63" t="str">
        <f t="shared" si="26"/>
        <v>NO</v>
      </c>
      <c r="CP29" s="63" t="str">
        <f t="shared" si="27"/>
        <v>NO</v>
      </c>
      <c r="CQ29" s="61" t="str">
        <f t="shared" si="31"/>
        <v>NO</v>
      </c>
      <c r="CR29" s="61" t="str">
        <f t="shared" si="32"/>
        <v>NO</v>
      </c>
      <c r="CS29" s="63" t="str">
        <f t="shared" si="33"/>
        <v>OK</v>
      </c>
      <c r="CT29" s="55" t="b">
        <f t="shared" si="34"/>
        <v>0</v>
      </c>
      <c r="CU29" s="55" t="b">
        <f t="shared" si="35"/>
        <v>0</v>
      </c>
      <c r="CV29" s="55" t="b">
        <f t="shared" si="36"/>
        <v>0</v>
      </c>
      <c r="CW29" s="55" t="b">
        <f t="shared" si="37"/>
        <v>0</v>
      </c>
      <c r="CX29" s="62" t="str">
        <f t="shared" si="38"/>
        <v>SEQUENCE INCORRECT</v>
      </c>
      <c r="CY29" s="64">
        <f>COUNTIF(B21:B28,T(B29))</f>
        <v>8</v>
      </c>
    </row>
    <row r="30" spans="1:103" s="20" customFormat="1" ht="18.95" customHeight="1" thickBot="1">
      <c r="A30" s="65"/>
      <c r="B30" s="157"/>
      <c r="C30" s="158"/>
      <c r="D30" s="157"/>
      <c r="E30" s="158"/>
      <c r="F30" s="157"/>
      <c r="G30" s="158"/>
      <c r="H30" s="157"/>
      <c r="I30" s="158"/>
      <c r="J30" s="157"/>
      <c r="K30" s="158"/>
      <c r="L30" s="151" t="str">
        <f>IF(AND(B30&lt;&gt;"", H30&lt;&gt;"", J30&lt;&gt;"",OR(H30&lt;=I17,H30="ABS"),OR(J30&lt;=K17,J30="ABS")),IF(AND(J30="ABS"),"ABS",IF(SUM(H30:J30)=0,"ZERO",SUM(H30,J30))),"")</f>
        <v/>
      </c>
      <c r="M30" s="151"/>
      <c r="N30" s="152" t="str">
        <f>IF(AND(A30&lt;&gt;"",B30&lt;&gt;"",D30&lt;&gt;"", F30&lt;&gt;"", H30&lt;&gt;"", J30&lt;&gt;"",S30="",R30="OK",V30="",OR(D30&lt;=E17,D30="ABS"),OR(F30&lt;=G17,F30="ABS"),OR(H30&lt;=I17,H30="ABS"),OR(J30&lt;=K17,J30="ABS")),IF(AND(OR(D30=0,D30="ABS"),OR(F30=0,F30="ABS"),OR(L30=0,L30="ABS"),D30="ABS",F30="ABS",L30="ABS"),"ABS",IF(AND(SUM(D30:F30)=0,OR(L30="ZERO",L30="ABS")),"ZERO",IF(L30="ABS",SUM(D30,F30),SUM(D30,F30,H30,J30)))),"")</f>
        <v/>
      </c>
      <c r="O30" s="153"/>
      <c r="P30" s="97" t="str">
        <f>IF(N30="","",IF(O17=250,LOOKUP(N30,{"ABS","ZERO",0,125,137,150,165,187,212},{"FAIL","FAIL","FAIL","C","C+","B","B+","A","A+"}),IF(O17=200,LOOKUP(N30,{"ABS","ZERO",0,100,110,120,132,150,170},{"FAIL","FAIL","FAIL","C","C+","B","B+","A","A+"}),IF(O17=150,LOOKUP(N30,{"ABS","ZERO",0,75,82,90,99,112,127},{"FAIL","FAIL","FAIL","C","C+","B","B+","A","A+"}),IF(O17=100,LOOKUP(N30,{"ABS","ZERO",0,50,55,60,66,75,85},{"FAIL","FAIL","FAIL","C","C+","B","B+","A","A+"}),IF(O17=50,LOOKUP(N30,{"ABS","ZERO",0,25,27,30,33,37,42},{"FAIL","FAIL","FAIL","C","C+","B","B+","A","A+"})))))))</f>
        <v/>
      </c>
      <c r="Q30" s="210"/>
      <c r="R30" s="66" t="str">
        <f t="shared" si="0"/>
        <v/>
      </c>
      <c r="S30" s="169" t="str">
        <f>IF(AND(A30&lt;&gt;"",B30&lt;&gt;""),IF(OR(D30&lt;&gt;"ABS"),IF(OR(AND(D30&lt;ROUNDDOWN((0.7*E17),0),D30&lt;&gt;0),D30&gt;E17,D30=""),"Attendance Marks incorrect",""),""),"")</f>
        <v/>
      </c>
      <c r="T30" s="304"/>
      <c r="U30" s="304"/>
      <c r="V30" s="148" t="str">
        <f>IF(OR(AND(OR(F30&lt;=G17, F30=0, F30="ABS"),OR(H30&lt;=I17, H30=0, H30="ABS"),OR(J30&lt;=K17, J30=0,J30="ABS"))),IF(OR(AND(A30="",B30="",D30="",F30="",H30="",J30=""),AND(A30&lt;&gt;"",B30&lt;&gt;"",D30&lt;&gt;"",F30&lt;&gt;"",H30&lt;&gt;"",J30&lt;&gt;"", AG30="OK")),"","Given Marks or Format is incorrect"),"Given Marks or Format is incorrect")</f>
        <v/>
      </c>
      <c r="W30" s="149"/>
      <c r="X30" s="150"/>
      <c r="Y30" s="109" t="b">
        <f>IF(AND(EXACT(LEFT(B30,3),LEFT(G10,3)),MID(B30,4,1)="-",ISNUMBER(INT(MID(B30,5,1))),ISNUMBER(INT(MID(B30,6,1))),MID(B30,5,2)&lt;&gt;"00",MID(B30,5,2)&lt;&gt;MID(G10,2,2),EXACT(MID(B30,7,4),RIGHT(G10,4)),ISNUMBER(INT(MID(B30,11,1))),ISNUMBER(INT(MID(B30,12,1))),MID(B30,11,2)&lt;&gt;"00",OR(ISNUMBER(INT(MID(B30,11,3))),MID(B30,13,1)=""),OR(AND(ISNUMBER(INT(MID(B30,11,3))),MID(B30,11,1)&lt;&gt;"0",MID(B30,14,1)=""),AND((ISNUMBER(INT(MID(B30,11,2)))),MID(B30,13,1)=""))),"oKK")</f>
        <v>0</v>
      </c>
      <c r="Z30" s="1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1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12" t="b">
        <f>IF(AND( EXACT(LEFT(B30,LEN(G8)), G8),ISNUMBER(INT(MID(B30,(LEN(G8)+1),1))),ISNUMBER(INT(MID(B30,(LEN(G8)+2),1))), MID(B30,(LEN(G8)+1),2)&lt;&gt;"00",OR(ISNUMBER(INT(MID(B30,(LEN(G8)+3),1))),MID(B30,(LEN(G8)+3),1)=""),  OR(AND(ISNUMBER(INT(MID(B30,(LEN(G8)+1),3))),MID(B30,(LEN(G8)+1),1)&lt;&gt;"0", MID(B30,(LEN(G8)+4),1)=""),AND((ISNUMBER(INT(MID(B30,(LEN(G8)+1),2)))),MID(B30,(LEN(G8)+3),1)=""))),"OK")</f>
        <v>0</v>
      </c>
      <c r="AC30" s="1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14" t="b">
        <f>IF(LEFT(B30,1)="K",IF(AND(EXACT(LEFT(B30,3),LEFT(G8,3)),MID(B30,4,1)="-",ISNUMBER(INT(MID(B30,5,1))),ISNUMBER(INT(MID(B30,6,1))),MID(B30,5,2)&lt;&gt;"00", MID(B30,5,2)&lt;&gt;MID(G8,2,2),EXACT(MID(B30,7,2), RIGHT(G8,2)),ISNUMBER(INT(MID(B30,9,1))),ISNUMBER(INT(MID(B30,10,1))),MID(B30,9,2)&lt;&gt;"00",OR(ISNUMBER(INT(MID(B30,9,3))),MID(B30,11,1)=""),OR(AND(ISNUMBER(INT(MID(B30,9,3))),MID(B30,9,1)&lt;&gt;"0",MID(B30,12,1)=""),AND((ISNUMBER(INT(MID(B30,9,2)))),MID(B30,11,1)=""))),"oKK"))</f>
        <v>0</v>
      </c>
      <c r="AE30" s="15"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20" t="b">
        <f t="shared" si="28"/>
        <v>0</v>
      </c>
      <c r="AG30" s="20" t="str">
        <f t="shared" si="1"/>
        <v>S# INCORRECT</v>
      </c>
      <c r="BO30" s="55" t="str">
        <f t="shared" si="2"/>
        <v/>
      </c>
      <c r="BP30" s="55" t="b">
        <f t="shared" si="3"/>
        <v>0</v>
      </c>
      <c r="BQ30" s="55" t="b">
        <f t="shared" si="4"/>
        <v>0</v>
      </c>
      <c r="BR30" s="55" t="b">
        <f t="shared" si="5"/>
        <v>0</v>
      </c>
      <c r="BS30" s="55" t="str">
        <f t="shared" si="6"/>
        <v/>
      </c>
      <c r="BT30" s="55" t="str">
        <f t="shared" si="7"/>
        <v/>
      </c>
      <c r="BU30" s="55" t="str">
        <f t="shared" si="8"/>
        <v/>
      </c>
      <c r="BV30" s="55" t="str">
        <f t="shared" si="9"/>
        <v/>
      </c>
      <c r="BW30" s="60" t="str">
        <f t="shared" si="10"/>
        <v/>
      </c>
      <c r="BX30" s="61" t="str">
        <f t="shared" si="29"/>
        <v>INCORRECT</v>
      </c>
      <c r="BY30" s="55" t="b">
        <f t="shared" si="30"/>
        <v>0</v>
      </c>
      <c r="BZ30" s="62" t="str">
        <f t="shared" si="11"/>
        <v/>
      </c>
      <c r="CA30" s="55" t="b">
        <f t="shared" si="12"/>
        <v>0</v>
      </c>
      <c r="CB30" s="55" t="b">
        <f t="shared" si="13"/>
        <v>0</v>
      </c>
      <c r="CC30" s="55" t="b">
        <f t="shared" si="14"/>
        <v>0</v>
      </c>
      <c r="CD30" s="55" t="b">
        <f t="shared" si="15"/>
        <v>0</v>
      </c>
      <c r="CE30" s="55" t="b">
        <f t="shared" si="16"/>
        <v>0</v>
      </c>
      <c r="CF30" s="55" t="b">
        <f t="shared" si="17"/>
        <v>0</v>
      </c>
      <c r="CG30" s="55" t="str">
        <f t="shared" si="18"/>
        <v/>
      </c>
      <c r="CH30" s="55" t="str">
        <f t="shared" si="19"/>
        <v/>
      </c>
      <c r="CI30" s="55" t="str">
        <f t="shared" si="20"/>
        <v/>
      </c>
      <c r="CJ30" s="55" t="str">
        <f t="shared" si="21"/>
        <v/>
      </c>
      <c r="CK30" s="55" t="str">
        <f t="shared" si="22"/>
        <v/>
      </c>
      <c r="CL30" s="55" t="str">
        <f t="shared" si="23"/>
        <v/>
      </c>
      <c r="CM30" s="62" t="str">
        <f t="shared" si="24"/>
        <v/>
      </c>
      <c r="CN30" s="62" t="str">
        <f t="shared" si="25"/>
        <v/>
      </c>
      <c r="CO30" s="63" t="str">
        <f t="shared" si="26"/>
        <v>NO</v>
      </c>
      <c r="CP30" s="63" t="str">
        <f t="shared" si="27"/>
        <v>NO</v>
      </c>
      <c r="CQ30" s="61" t="str">
        <f t="shared" si="31"/>
        <v>NO</v>
      </c>
      <c r="CR30" s="61" t="str">
        <f t="shared" si="32"/>
        <v>NO</v>
      </c>
      <c r="CS30" s="63" t="str">
        <f t="shared" si="33"/>
        <v>OK</v>
      </c>
      <c r="CT30" s="55" t="b">
        <f t="shared" si="34"/>
        <v>0</v>
      </c>
      <c r="CU30" s="55" t="b">
        <f t="shared" si="35"/>
        <v>0</v>
      </c>
      <c r="CV30" s="55" t="b">
        <f t="shared" si="36"/>
        <v>0</v>
      </c>
      <c r="CW30" s="55" t="b">
        <f t="shared" si="37"/>
        <v>0</v>
      </c>
      <c r="CX30" s="62" t="str">
        <f t="shared" si="38"/>
        <v>SEQUENCE INCORRECT</v>
      </c>
      <c r="CY30" s="64">
        <f>COUNTIF(B21:B29,T(B30))</f>
        <v>9</v>
      </c>
    </row>
    <row r="31" spans="1:103" s="20" customFormat="1" ht="18.95" customHeight="1" thickBot="1">
      <c r="A31" s="51"/>
      <c r="B31" s="157"/>
      <c r="C31" s="158"/>
      <c r="D31" s="157"/>
      <c r="E31" s="158"/>
      <c r="F31" s="157"/>
      <c r="G31" s="158"/>
      <c r="H31" s="157"/>
      <c r="I31" s="158"/>
      <c r="J31" s="157"/>
      <c r="K31" s="158"/>
      <c r="L31" s="151" t="str">
        <f>IF(AND(B31&lt;&gt;"", H31&lt;&gt;"", J31&lt;&gt;"",OR(H31&lt;=I17,H31="ABS"),OR(J31&lt;=K17,J31="ABS")),IF(AND(J31="ABS"),"ABS",IF(SUM(H31:J31)=0,"ZERO",SUM(H31,J31))),"")</f>
        <v/>
      </c>
      <c r="M31" s="151"/>
      <c r="N31" s="152" t="str">
        <f>IF(AND(A31&lt;&gt;"",B31&lt;&gt;"",D31&lt;&gt;"", F31&lt;&gt;"", H31&lt;&gt;"", J31&lt;&gt;"",S31="",R31="OK",V31="",OR(D31&lt;=E17,D31="ABS"),OR(F31&lt;=G17,F31="ABS"),OR(H31&lt;=I17,H31="ABS"),OR(J31&lt;=K17,J31="ABS")),IF(AND(OR(D31=0,D31="ABS"),OR(F31=0,F31="ABS"),OR(L31=0,L31="ABS"),D31="ABS",F31="ABS",L31="ABS"),"ABS",IF(AND(SUM(D31:F31)=0,OR(L31="ZERO",L31="ABS")),"ZERO",IF(L31="ABS",SUM(D31,F31),SUM(D31,F31,H31,J31)))),"")</f>
        <v/>
      </c>
      <c r="O31" s="153"/>
      <c r="P31" s="97" t="str">
        <f>IF(N31="","",IF(O17=250,LOOKUP(N31,{"ABS","ZERO",0,125,137,150,165,187,212},{"FAIL","FAIL","FAIL","C","C+","B","B+","A","A+"}),IF(O17=200,LOOKUP(N31,{"ABS","ZERO",0,100,110,120,132,150,170},{"FAIL","FAIL","FAIL","C","C+","B","B+","A","A+"}),IF(O17=150,LOOKUP(N31,{"ABS","ZERO",0,75,82,90,99,112,127},{"FAIL","FAIL","FAIL","C","C+","B","B+","A","A+"}),IF(O17=100,LOOKUP(N31,{"ABS","ZERO",0,50,55,60,66,75,85},{"FAIL","FAIL","FAIL","C","C+","B","B+","A","A+"}),IF(O17=50,LOOKUP(N31,{"ABS","ZERO",0,25,27,30,33,37,42},{"FAIL","FAIL","FAIL","C","C+","B","B+","A","A+"})))))))</f>
        <v/>
      </c>
      <c r="Q31" s="210"/>
      <c r="R31" s="66" t="str">
        <f t="shared" si="0"/>
        <v/>
      </c>
      <c r="S31" s="169" t="str">
        <f>IF(AND(A31&lt;&gt;"",B31&lt;&gt;""),IF(OR(D31&lt;&gt;"ABS"),IF(OR(AND(D31&lt;ROUNDDOWN((0.7*E17),0),D31&lt;&gt;0),D31&gt;E17,D31=""),"Attendance Marks incorrect",""),""),"")</f>
        <v/>
      </c>
      <c r="T31" s="304"/>
      <c r="U31" s="304"/>
      <c r="V31" s="148" t="str">
        <f>IF(OR(AND(OR(F31&lt;=G17, F31=0, F31="ABS"),OR(H31&lt;=I17, H31=0, H31="ABS"),OR(J31&lt;=K17, J31=0,J31="ABS"))),IF(OR(AND(A31="",B31="",D31="",F31="",H31="",J31=""),AND(A31&lt;&gt;"",B31&lt;&gt;"",D31&lt;&gt;"",F31&lt;&gt;"",H31&lt;&gt;"",J31&lt;&gt;"", AG31="OK")),"","Given Marks or Format is incorrect"),"Given Marks or Format is incorrect")</f>
        <v/>
      </c>
      <c r="W31" s="149"/>
      <c r="X31" s="150"/>
      <c r="Y31" s="109" t="b">
        <f>IF(AND(EXACT(LEFT(B31,3),LEFT(G10,3)),MID(B31,4,1)="-",ISNUMBER(INT(MID(B31,5,1))),ISNUMBER(INT(MID(B31,6,1))),MID(B31,5,2)&lt;&gt;"00",MID(B31,5,2)&lt;&gt;MID(G10,2,2),EXACT(MID(B31,7,4),RIGHT(G10,4)),ISNUMBER(INT(MID(B31,11,1))),ISNUMBER(INT(MID(B31,12,1))),MID(B31,11,2)&lt;&gt;"00",OR(ISNUMBER(INT(MID(B31,11,3))),MID(B31,13,1)=""),OR(AND(ISNUMBER(INT(MID(B31,11,3))),MID(B31,11,1)&lt;&gt;"0",MID(B31,14,1)=""),AND((ISNUMBER(INT(MID(B31,11,2)))),MID(B31,13,1)=""))),"oKK")</f>
        <v>0</v>
      </c>
      <c r="Z31" s="1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1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12" t="b">
        <f>IF(AND( EXACT(LEFT(B31,LEN(G8)), G8),ISNUMBER(INT(MID(B31,(LEN(G8)+1),1))),ISNUMBER(INT(MID(B31,(LEN(G8)+2),1))), MID(B31,(LEN(G8)+1),2)&lt;&gt;"00",OR(ISNUMBER(INT(MID(B31,(LEN(G8)+3),1))),MID(B31,(LEN(G8)+3),1)=""),  OR(AND(ISNUMBER(INT(MID(B31,(LEN(G8)+1),3))),MID(B31,(LEN(G8)+1),1)&lt;&gt;"0", MID(B31,(LEN(G8)+4),1)=""),AND((ISNUMBER(INT(MID(B31,(LEN(G8)+1),2)))),MID(B31,(LEN(G8)+3),1)=""))),"OK")</f>
        <v>0</v>
      </c>
      <c r="AC31" s="1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14" t="b">
        <f>IF(LEFT(B31,1)="K",IF(AND(EXACT(LEFT(B31,3),LEFT(G8,3)),MID(B31,4,1)="-",ISNUMBER(INT(MID(B31,5,1))),ISNUMBER(INT(MID(B31,6,1))),MID(B31,5,2)&lt;&gt;"00", MID(B31,5,2)&lt;&gt;MID(G8,2,2),EXACT(MID(B31,7,2), RIGHT(G8,2)),ISNUMBER(INT(MID(B31,9,1))),ISNUMBER(INT(MID(B31,10,1))),MID(B31,9,2)&lt;&gt;"00",OR(ISNUMBER(INT(MID(B31,9,3))),MID(B31,11,1)=""),OR(AND(ISNUMBER(INT(MID(B31,9,3))),MID(B31,9,1)&lt;&gt;"0",MID(B31,12,1)=""),AND((ISNUMBER(INT(MID(B31,9,2)))),MID(B31,11,1)=""))),"oKK"))</f>
        <v>0</v>
      </c>
      <c r="AE31" s="15"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20" t="b">
        <f t="shared" si="28"/>
        <v>0</v>
      </c>
      <c r="AG31" s="20" t="str">
        <f t="shared" si="1"/>
        <v>S# INCORRECT</v>
      </c>
      <c r="BO31" s="55" t="str">
        <f t="shared" si="2"/>
        <v/>
      </c>
      <c r="BP31" s="55" t="b">
        <f t="shared" si="3"/>
        <v>0</v>
      </c>
      <c r="BQ31" s="55" t="b">
        <f t="shared" si="4"/>
        <v>0</v>
      </c>
      <c r="BR31" s="55" t="b">
        <f t="shared" si="5"/>
        <v>0</v>
      </c>
      <c r="BS31" s="55" t="str">
        <f t="shared" si="6"/>
        <v/>
      </c>
      <c r="BT31" s="55" t="str">
        <f t="shared" si="7"/>
        <v/>
      </c>
      <c r="BU31" s="55" t="str">
        <f t="shared" si="8"/>
        <v/>
      </c>
      <c r="BV31" s="55" t="str">
        <f t="shared" si="9"/>
        <v/>
      </c>
      <c r="BW31" s="60" t="str">
        <f t="shared" si="10"/>
        <v/>
      </c>
      <c r="BX31" s="61" t="str">
        <f t="shared" si="29"/>
        <v>INCORRECT</v>
      </c>
      <c r="BY31" s="55" t="b">
        <f t="shared" si="30"/>
        <v>0</v>
      </c>
      <c r="BZ31" s="62" t="str">
        <f t="shared" si="11"/>
        <v/>
      </c>
      <c r="CA31" s="55" t="b">
        <f t="shared" si="12"/>
        <v>0</v>
      </c>
      <c r="CB31" s="55" t="b">
        <f t="shared" si="13"/>
        <v>0</v>
      </c>
      <c r="CC31" s="55" t="b">
        <f t="shared" si="14"/>
        <v>0</v>
      </c>
      <c r="CD31" s="55" t="b">
        <f t="shared" si="15"/>
        <v>0</v>
      </c>
      <c r="CE31" s="55" t="b">
        <f t="shared" si="16"/>
        <v>0</v>
      </c>
      <c r="CF31" s="55" t="b">
        <f t="shared" si="17"/>
        <v>0</v>
      </c>
      <c r="CG31" s="55" t="str">
        <f t="shared" si="18"/>
        <v/>
      </c>
      <c r="CH31" s="55" t="str">
        <f t="shared" si="19"/>
        <v/>
      </c>
      <c r="CI31" s="55" t="str">
        <f t="shared" si="20"/>
        <v/>
      </c>
      <c r="CJ31" s="55" t="str">
        <f t="shared" si="21"/>
        <v/>
      </c>
      <c r="CK31" s="55" t="str">
        <f t="shared" si="22"/>
        <v/>
      </c>
      <c r="CL31" s="55" t="str">
        <f t="shared" si="23"/>
        <v/>
      </c>
      <c r="CM31" s="62" t="str">
        <f t="shared" si="24"/>
        <v/>
      </c>
      <c r="CN31" s="62" t="str">
        <f t="shared" si="25"/>
        <v/>
      </c>
      <c r="CO31" s="63" t="str">
        <f t="shared" si="26"/>
        <v>NO</v>
      </c>
      <c r="CP31" s="63" t="str">
        <f t="shared" si="27"/>
        <v>NO</v>
      </c>
      <c r="CQ31" s="61" t="str">
        <f t="shared" si="31"/>
        <v>NO</v>
      </c>
      <c r="CR31" s="61" t="str">
        <f t="shared" si="32"/>
        <v>NO</v>
      </c>
      <c r="CS31" s="63" t="str">
        <f t="shared" si="33"/>
        <v>OK</v>
      </c>
      <c r="CT31" s="55" t="b">
        <f t="shared" si="34"/>
        <v>0</v>
      </c>
      <c r="CU31" s="55" t="b">
        <f t="shared" si="35"/>
        <v>0</v>
      </c>
      <c r="CV31" s="55" t="b">
        <f t="shared" si="36"/>
        <v>0</v>
      </c>
      <c r="CW31" s="55" t="b">
        <f t="shared" si="37"/>
        <v>0</v>
      </c>
      <c r="CX31" s="62" t="str">
        <f t="shared" si="38"/>
        <v>SEQUENCE INCORRECT</v>
      </c>
      <c r="CY31" s="64">
        <f>COUNTIF(B21:B30,T(B31))</f>
        <v>10</v>
      </c>
    </row>
    <row r="32" spans="1:103" s="20" customFormat="1" ht="18.95" customHeight="1" thickBot="1">
      <c r="A32" s="65"/>
      <c r="B32" s="157"/>
      <c r="C32" s="158"/>
      <c r="D32" s="157"/>
      <c r="E32" s="158"/>
      <c r="F32" s="157"/>
      <c r="G32" s="158"/>
      <c r="H32" s="157"/>
      <c r="I32" s="158"/>
      <c r="J32" s="157"/>
      <c r="K32" s="158"/>
      <c r="L32" s="151" t="str">
        <f>IF(AND(B32&lt;&gt;"", H32&lt;&gt;"", J32&lt;&gt;"",OR(H32&lt;=I17,H32="ABS"),OR(J32&lt;=K17,J32="ABS")),IF(AND(J32="ABS"),"ABS",IF(SUM(H32:J32)=0,"ZERO",SUM(H32,J32))),"")</f>
        <v/>
      </c>
      <c r="M32" s="151"/>
      <c r="N32" s="152" t="str">
        <f>IF(AND(A32&lt;&gt;"",B32&lt;&gt;"",D32&lt;&gt;"", F32&lt;&gt;"", H32&lt;&gt;"", J32&lt;&gt;"",S32="",R32="OK",V32="",OR(D32&lt;=E17,D32="ABS"),OR(F32&lt;=G17,F32="ABS"),OR(H32&lt;=I17,H32="ABS"),OR(J32&lt;=K17,J32="ABS")),IF(AND(OR(D32=0,D32="ABS"),OR(F32=0,F32="ABS"),OR(L32=0,L32="ABS"),D32="ABS",F32="ABS",L32="ABS"),"ABS",IF(AND(SUM(D32:F32)=0,OR(L32="ZERO",L32="ABS")),"ZERO",IF(L32="ABS",SUM(D32,F32),SUM(D32,F32,H32,J32)))),"")</f>
        <v/>
      </c>
      <c r="O32" s="153"/>
      <c r="P32" s="97" t="str">
        <f>IF(N32="","",IF(O17=250,LOOKUP(N32,{"ABS","ZERO",0,125,137,150,165,187,212},{"FAIL","FAIL","FAIL","C","C+","B","B+","A","A+"}),IF(O17=200,LOOKUP(N32,{"ABS","ZERO",0,100,110,120,132,150,170},{"FAIL","FAIL","FAIL","C","C+","B","B+","A","A+"}),IF(O17=150,LOOKUP(N32,{"ABS","ZERO",0,75,82,90,99,112,127},{"FAIL","FAIL","FAIL","C","C+","B","B+","A","A+"}),IF(O17=100,LOOKUP(N32,{"ABS","ZERO",0,50,55,60,66,75,85},{"FAIL","FAIL","FAIL","C","C+","B","B+","A","A+"}),IF(O17=50,LOOKUP(N32,{"ABS","ZERO",0,25,27,30,33,37,42},{"FAIL","FAIL","FAIL","C","C+","B","B+","A","A+"})))))))</f>
        <v/>
      </c>
      <c r="Q32" s="210"/>
      <c r="R32" s="66" t="str">
        <f t="shared" si="0"/>
        <v/>
      </c>
      <c r="S32" s="169" t="str">
        <f>IF(AND(A32&lt;&gt;"",B32&lt;&gt;""),IF(OR(D32&lt;&gt;"ABS"),IF(OR(AND(D32&lt;ROUNDDOWN((0.7*E17),0),D32&lt;&gt;0),D32&gt;E17,D32=""),"Attendance Marks incorrect",""),""),"")</f>
        <v/>
      </c>
      <c r="T32" s="304"/>
      <c r="U32" s="304"/>
      <c r="V32" s="148" t="str">
        <f>IF(OR(AND(OR(F32&lt;=G17, F32=0, F32="ABS"),OR(H32&lt;=I17, H32=0, H32="ABS"),OR(J32&lt;=K17, J32=0,J32="ABS"))),IF(OR(AND(A32="",B32="",D32="",F32="",H32="",J32=""),AND(A32&lt;&gt;"",B32&lt;&gt;"",D32&lt;&gt;"",F32&lt;&gt;"",H32&lt;&gt;"",J32&lt;&gt;"", AG32="OK")),"","Given Marks or Format is incorrect"),"Given Marks or Format is incorrect")</f>
        <v/>
      </c>
      <c r="W32" s="149"/>
      <c r="X32" s="150"/>
      <c r="Y32" s="109" t="b">
        <f>IF(AND(EXACT(LEFT(B32,3),LEFT(G10,3)),MID(B32,4,1)="-",ISNUMBER(INT(MID(B32,5,1))),ISNUMBER(INT(MID(B32,6,1))),MID(B32,5,2)&lt;&gt;"00",MID(B32,5,2)&lt;&gt;MID(G10,2,2),EXACT(MID(B32,7,4),RIGHT(G10,4)),ISNUMBER(INT(MID(B32,11,1))),ISNUMBER(INT(MID(B32,12,1))),MID(B32,11,2)&lt;&gt;"00",OR(ISNUMBER(INT(MID(B32,11,3))),MID(B32,13,1)=""),OR(AND(ISNUMBER(INT(MID(B32,11,3))),MID(B32,11,1)&lt;&gt;"0",MID(B32,14,1)=""),AND((ISNUMBER(INT(MID(B32,11,2)))),MID(B32,13,1)=""))),"oKK")</f>
        <v>0</v>
      </c>
      <c r="Z32" s="1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1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12" t="b">
        <f>IF(AND( EXACT(LEFT(B32,LEN(G8)), G8),ISNUMBER(INT(MID(B32,(LEN(G8)+1),1))),ISNUMBER(INT(MID(B32,(LEN(G8)+2),1))), MID(B32,(LEN(G8)+1),2)&lt;&gt;"00",OR(ISNUMBER(INT(MID(B32,(LEN(G8)+3),1))),MID(B32,(LEN(G8)+3),1)=""),  OR(AND(ISNUMBER(INT(MID(B32,(LEN(G8)+1),3))),MID(B32,(LEN(G8)+1),1)&lt;&gt;"0", MID(B32,(LEN(G8)+4),1)=""),AND((ISNUMBER(INT(MID(B32,(LEN(G8)+1),2)))),MID(B32,(LEN(G8)+3),1)=""))),"OK")</f>
        <v>0</v>
      </c>
      <c r="AC32" s="1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14" t="b">
        <f>IF(LEFT(B32,1)="K",IF(AND(EXACT(LEFT(B32,3),LEFT(G8,3)),MID(B32,4,1)="-",ISNUMBER(INT(MID(B32,5,1))),ISNUMBER(INT(MID(B32,6,1))),MID(B32,5,2)&lt;&gt;"00", MID(B32,5,2)&lt;&gt;MID(G8,2,2),EXACT(MID(B32,7,2), RIGHT(G8,2)),ISNUMBER(INT(MID(B32,9,1))),ISNUMBER(INT(MID(B32,10,1))),MID(B32,9,2)&lt;&gt;"00",OR(ISNUMBER(INT(MID(B32,9,3))),MID(B32,11,1)=""),OR(AND(ISNUMBER(INT(MID(B32,9,3))),MID(B32,9,1)&lt;&gt;"0",MID(B32,12,1)=""),AND((ISNUMBER(INT(MID(B32,9,2)))),MID(B32,11,1)=""))),"oKK"))</f>
        <v>0</v>
      </c>
      <c r="AE32" s="15"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20" t="b">
        <f t="shared" si="28"/>
        <v>0</v>
      </c>
      <c r="AG32" s="20" t="str">
        <f t="shared" si="1"/>
        <v>S# INCORRECT</v>
      </c>
      <c r="BO32" s="55" t="str">
        <f t="shared" si="2"/>
        <v/>
      </c>
      <c r="BP32" s="55" t="b">
        <f t="shared" si="3"/>
        <v>0</v>
      </c>
      <c r="BQ32" s="55" t="b">
        <f t="shared" si="4"/>
        <v>0</v>
      </c>
      <c r="BR32" s="55" t="b">
        <f t="shared" si="5"/>
        <v>0</v>
      </c>
      <c r="BS32" s="55" t="str">
        <f t="shared" si="6"/>
        <v/>
      </c>
      <c r="BT32" s="55" t="str">
        <f t="shared" si="7"/>
        <v/>
      </c>
      <c r="BU32" s="55" t="str">
        <f t="shared" si="8"/>
        <v/>
      </c>
      <c r="BV32" s="55" t="str">
        <f t="shared" si="9"/>
        <v/>
      </c>
      <c r="BW32" s="60" t="str">
        <f t="shared" si="10"/>
        <v/>
      </c>
      <c r="BX32" s="61" t="str">
        <f t="shared" si="29"/>
        <v>INCORRECT</v>
      </c>
      <c r="BY32" s="55" t="b">
        <f t="shared" si="30"/>
        <v>0</v>
      </c>
      <c r="BZ32" s="62" t="str">
        <f t="shared" si="11"/>
        <v/>
      </c>
      <c r="CA32" s="55" t="b">
        <f t="shared" si="12"/>
        <v>0</v>
      </c>
      <c r="CB32" s="55" t="b">
        <f t="shared" si="13"/>
        <v>0</v>
      </c>
      <c r="CC32" s="55" t="b">
        <f t="shared" si="14"/>
        <v>0</v>
      </c>
      <c r="CD32" s="55" t="b">
        <f t="shared" si="15"/>
        <v>0</v>
      </c>
      <c r="CE32" s="55" t="b">
        <f t="shared" si="16"/>
        <v>0</v>
      </c>
      <c r="CF32" s="55" t="b">
        <f t="shared" si="17"/>
        <v>0</v>
      </c>
      <c r="CG32" s="55" t="str">
        <f t="shared" si="18"/>
        <v/>
      </c>
      <c r="CH32" s="55" t="str">
        <f t="shared" si="19"/>
        <v/>
      </c>
      <c r="CI32" s="55" t="str">
        <f t="shared" si="20"/>
        <v/>
      </c>
      <c r="CJ32" s="55" t="str">
        <f t="shared" si="21"/>
        <v/>
      </c>
      <c r="CK32" s="55" t="str">
        <f t="shared" si="22"/>
        <v/>
      </c>
      <c r="CL32" s="55" t="str">
        <f t="shared" si="23"/>
        <v/>
      </c>
      <c r="CM32" s="62" t="str">
        <f t="shared" si="24"/>
        <v/>
      </c>
      <c r="CN32" s="62" t="str">
        <f t="shared" si="25"/>
        <v/>
      </c>
      <c r="CO32" s="63" t="str">
        <f t="shared" si="26"/>
        <v>NO</v>
      </c>
      <c r="CP32" s="63" t="str">
        <f t="shared" si="27"/>
        <v>NO</v>
      </c>
      <c r="CQ32" s="61" t="str">
        <f t="shared" si="31"/>
        <v>NO</v>
      </c>
      <c r="CR32" s="61" t="str">
        <f t="shared" si="32"/>
        <v>NO</v>
      </c>
      <c r="CS32" s="63" t="str">
        <f t="shared" si="33"/>
        <v>OK</v>
      </c>
      <c r="CT32" s="55" t="b">
        <f t="shared" si="34"/>
        <v>0</v>
      </c>
      <c r="CU32" s="55" t="b">
        <f t="shared" si="35"/>
        <v>0</v>
      </c>
      <c r="CV32" s="55" t="b">
        <f t="shared" si="36"/>
        <v>0</v>
      </c>
      <c r="CW32" s="55" t="b">
        <f t="shared" si="37"/>
        <v>0</v>
      </c>
      <c r="CX32" s="62" t="str">
        <f t="shared" si="38"/>
        <v>SEQUENCE INCORRECT</v>
      </c>
      <c r="CY32" s="64">
        <f>COUNTIF(B21:B31,T(B32))</f>
        <v>11</v>
      </c>
    </row>
    <row r="33" spans="1:103" s="20" customFormat="1" ht="18.95" customHeight="1" thickBot="1">
      <c r="A33" s="51"/>
      <c r="B33" s="157"/>
      <c r="C33" s="158"/>
      <c r="D33" s="157"/>
      <c r="E33" s="158"/>
      <c r="F33" s="157"/>
      <c r="G33" s="158"/>
      <c r="H33" s="157"/>
      <c r="I33" s="158"/>
      <c r="J33" s="157"/>
      <c r="K33" s="158"/>
      <c r="L33" s="151" t="str">
        <f>IF(AND(B33&lt;&gt;"", H33&lt;&gt;"", J33&lt;&gt;"",OR(H33&lt;=I17,H33="ABS"),OR(J33&lt;=K17,J33="ABS")),IF(AND(J33="ABS"),"ABS",IF(SUM(H33:J33)=0,"ZERO",SUM(H33,J33))),"")</f>
        <v/>
      </c>
      <c r="M33" s="151"/>
      <c r="N33" s="152" t="str">
        <f>IF(AND(A33&lt;&gt;"",B33&lt;&gt;"",D33&lt;&gt;"", F33&lt;&gt;"", H33&lt;&gt;"", J33&lt;&gt;"",S33="",R33="OK",V33="",OR(D33&lt;=E17,D33="ABS"),OR(F33&lt;=G17,F33="ABS"),OR(H33&lt;=I17,H33="ABS"),OR(J33&lt;=K17,J33="ABS")),IF(AND(OR(D33=0,D33="ABS"),OR(F33=0,F33="ABS"),OR(L33=0,L33="ABS"),D33="ABS",F33="ABS",L33="ABS"),"ABS",IF(AND(SUM(D33:F33)=0,OR(L33="ZERO",L33="ABS")),"ZERO",IF(L33="ABS",SUM(D33,F33),SUM(D33,F33,H33,J33)))),"")</f>
        <v/>
      </c>
      <c r="O33" s="153"/>
      <c r="P33" s="97" t="str">
        <f>IF(N33="","",IF(O17=250,LOOKUP(N33,{"ABS","ZERO",0,125,137,150,165,187,212},{"FAIL","FAIL","FAIL","C","C+","B","B+","A","A+"}),IF(O17=200,LOOKUP(N33,{"ABS","ZERO",0,100,110,120,132,150,170},{"FAIL","FAIL","FAIL","C","C+","B","B+","A","A+"}),IF(O17=150,LOOKUP(N33,{"ABS","ZERO",0,75,82,90,99,112,127},{"FAIL","FAIL","FAIL","C","C+","B","B+","A","A+"}),IF(O17=100,LOOKUP(N33,{"ABS","ZERO",0,50,55,60,66,75,85},{"FAIL","FAIL","FAIL","C","C+","B","B+","A","A+"}),IF(O17=50,LOOKUP(N33,{"ABS","ZERO",0,25,27,30,33,37,42},{"FAIL","FAIL","FAIL","C","C+","B","B+","A","A+"})))))))</f>
        <v/>
      </c>
      <c r="Q33" s="210"/>
      <c r="R33" s="66" t="str">
        <f t="shared" si="0"/>
        <v/>
      </c>
      <c r="S33" s="169" t="str">
        <f>IF(AND(A33&lt;&gt;"",B33&lt;&gt;""),IF(OR(D33&lt;&gt;"ABS"),IF(OR(AND(D33&lt;ROUNDDOWN((0.7*E17),0),D33&lt;&gt;0),D33&gt;E17,D33=""),"Attendance Marks incorrect",""),""),"")</f>
        <v/>
      </c>
      <c r="T33" s="304"/>
      <c r="U33" s="304"/>
      <c r="V33" s="148" t="str">
        <f>IF(OR(AND(OR(F33&lt;=G17, F33=0, F33="ABS"),OR(H33&lt;=I17, H33=0, H33="ABS"),OR(J33&lt;=K17, J33=0,J33="ABS"))),IF(OR(AND(A33="",B33="",D33="",F33="",H33="",J33=""),AND(A33&lt;&gt;"",B33&lt;&gt;"",D33&lt;&gt;"",F33&lt;&gt;"",H33&lt;&gt;"",J33&lt;&gt;"", AG33="OK")),"","Given Marks or Format is incorrect"),"Given Marks or Format is incorrect")</f>
        <v/>
      </c>
      <c r="W33" s="149"/>
      <c r="X33" s="150"/>
      <c r="Y33" s="109" t="b">
        <f>IF(AND(EXACT(LEFT(B33,3),LEFT(G10,3)),MID(B33,4,1)="-",ISNUMBER(INT(MID(B33,5,1))),ISNUMBER(INT(MID(B33,6,1))),MID(B33,5,2)&lt;&gt;"00",MID(B33,5,2)&lt;&gt;MID(G10,2,2),EXACT(MID(B33,7,4),RIGHT(G10,4)),ISNUMBER(INT(MID(B33,11,1))),ISNUMBER(INT(MID(B33,12,1))),MID(B33,11,2)&lt;&gt;"00",OR(ISNUMBER(INT(MID(B33,11,3))),MID(B33,13,1)=""),OR(AND(ISNUMBER(INT(MID(B33,11,3))),MID(B33,11,1)&lt;&gt;"0",MID(B33,14,1)=""),AND((ISNUMBER(INT(MID(B33,11,2)))),MID(B33,13,1)=""))),"oKK")</f>
        <v>0</v>
      </c>
      <c r="Z33" s="1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1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12" t="b">
        <f>IF(AND( EXACT(LEFT(B33,LEN(G8)), G8),ISNUMBER(INT(MID(B33,(LEN(G8)+1),1))),ISNUMBER(INT(MID(B33,(LEN(G8)+2),1))), MID(B33,(LEN(G8)+1),2)&lt;&gt;"00",OR(ISNUMBER(INT(MID(B33,(LEN(G8)+3),1))),MID(B33,(LEN(G8)+3),1)=""),  OR(AND(ISNUMBER(INT(MID(B33,(LEN(G8)+1),3))),MID(B33,(LEN(G8)+1),1)&lt;&gt;"0", MID(B33,(LEN(G8)+4),1)=""),AND((ISNUMBER(INT(MID(B33,(LEN(G8)+1),2)))),MID(B33,(LEN(G8)+3),1)=""))),"OK")</f>
        <v>0</v>
      </c>
      <c r="AC33" s="1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14" t="b">
        <f>IF(LEFT(B33,1)="K",IF(AND(EXACT(LEFT(B33,3),LEFT(G8,3)),MID(B33,4,1)="-",ISNUMBER(INT(MID(B33,5,1))),ISNUMBER(INT(MID(B33,6,1))),MID(B33,5,2)&lt;&gt;"00", MID(B33,5,2)&lt;&gt;MID(G8,2,2),EXACT(MID(B33,7,2), RIGHT(G8,2)),ISNUMBER(INT(MID(B33,9,1))),ISNUMBER(INT(MID(B33,10,1))),MID(B33,9,2)&lt;&gt;"00",OR(ISNUMBER(INT(MID(B33,9,3))),MID(B33,11,1)=""),OR(AND(ISNUMBER(INT(MID(B33,9,3))),MID(B33,9,1)&lt;&gt;"0",MID(B33,12,1)=""),AND((ISNUMBER(INT(MID(B33,9,2)))),MID(B33,11,1)=""))),"oKK"))</f>
        <v>0</v>
      </c>
      <c r="AE33" s="15"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20" t="b">
        <f t="shared" si="28"/>
        <v>0</v>
      </c>
      <c r="AG33" s="20" t="str">
        <f t="shared" si="1"/>
        <v>S# INCORRECT</v>
      </c>
      <c r="BO33" s="55" t="str">
        <f t="shared" si="2"/>
        <v/>
      </c>
      <c r="BP33" s="55" t="b">
        <f t="shared" si="3"/>
        <v>0</v>
      </c>
      <c r="BQ33" s="55" t="b">
        <f t="shared" si="4"/>
        <v>0</v>
      </c>
      <c r="BR33" s="55" t="b">
        <f t="shared" si="5"/>
        <v>0</v>
      </c>
      <c r="BS33" s="55" t="str">
        <f t="shared" si="6"/>
        <v/>
      </c>
      <c r="BT33" s="55" t="str">
        <f t="shared" si="7"/>
        <v/>
      </c>
      <c r="BU33" s="55" t="str">
        <f t="shared" si="8"/>
        <v/>
      </c>
      <c r="BV33" s="55" t="str">
        <f t="shared" si="9"/>
        <v/>
      </c>
      <c r="BW33" s="60" t="str">
        <f t="shared" si="10"/>
        <v/>
      </c>
      <c r="BX33" s="61" t="str">
        <f t="shared" si="29"/>
        <v>INCORRECT</v>
      </c>
      <c r="BY33" s="55" t="b">
        <f t="shared" si="30"/>
        <v>0</v>
      </c>
      <c r="BZ33" s="62" t="str">
        <f t="shared" si="11"/>
        <v/>
      </c>
      <c r="CA33" s="55" t="b">
        <f t="shared" si="12"/>
        <v>0</v>
      </c>
      <c r="CB33" s="55" t="b">
        <f t="shared" si="13"/>
        <v>0</v>
      </c>
      <c r="CC33" s="55" t="b">
        <f t="shared" si="14"/>
        <v>0</v>
      </c>
      <c r="CD33" s="55" t="b">
        <f t="shared" si="15"/>
        <v>0</v>
      </c>
      <c r="CE33" s="55" t="b">
        <f t="shared" si="16"/>
        <v>0</v>
      </c>
      <c r="CF33" s="55" t="b">
        <f t="shared" si="17"/>
        <v>0</v>
      </c>
      <c r="CG33" s="55" t="str">
        <f t="shared" si="18"/>
        <v/>
      </c>
      <c r="CH33" s="55" t="str">
        <f t="shared" si="19"/>
        <v/>
      </c>
      <c r="CI33" s="55" t="str">
        <f t="shared" si="20"/>
        <v/>
      </c>
      <c r="CJ33" s="55" t="str">
        <f t="shared" si="21"/>
        <v/>
      </c>
      <c r="CK33" s="55" t="str">
        <f t="shared" si="22"/>
        <v/>
      </c>
      <c r="CL33" s="55" t="str">
        <f t="shared" si="23"/>
        <v/>
      </c>
      <c r="CM33" s="62" t="str">
        <f t="shared" si="24"/>
        <v/>
      </c>
      <c r="CN33" s="62" t="str">
        <f t="shared" si="25"/>
        <v/>
      </c>
      <c r="CO33" s="63" t="str">
        <f t="shared" si="26"/>
        <v>NO</v>
      </c>
      <c r="CP33" s="63" t="str">
        <f t="shared" si="27"/>
        <v>NO</v>
      </c>
      <c r="CQ33" s="61" t="str">
        <f t="shared" si="31"/>
        <v>NO</v>
      </c>
      <c r="CR33" s="61" t="str">
        <f t="shared" si="32"/>
        <v>NO</v>
      </c>
      <c r="CS33" s="63" t="str">
        <f t="shared" si="33"/>
        <v>OK</v>
      </c>
      <c r="CT33" s="55" t="b">
        <f t="shared" si="34"/>
        <v>0</v>
      </c>
      <c r="CU33" s="55" t="b">
        <f t="shared" si="35"/>
        <v>0</v>
      </c>
      <c r="CV33" s="55" t="b">
        <f t="shared" si="36"/>
        <v>0</v>
      </c>
      <c r="CW33" s="55" t="b">
        <f t="shared" si="37"/>
        <v>0</v>
      </c>
      <c r="CX33" s="62" t="str">
        <f t="shared" si="38"/>
        <v>SEQUENCE INCORRECT</v>
      </c>
      <c r="CY33" s="64">
        <f>COUNTIF(B21:B32,T(B33))</f>
        <v>12</v>
      </c>
    </row>
    <row r="34" spans="1:103" s="20" customFormat="1" ht="18.95" customHeight="1" thickBot="1">
      <c r="A34" s="65"/>
      <c r="B34" s="157"/>
      <c r="C34" s="158"/>
      <c r="D34" s="157"/>
      <c r="E34" s="158"/>
      <c r="F34" s="157"/>
      <c r="G34" s="158"/>
      <c r="H34" s="157"/>
      <c r="I34" s="158"/>
      <c r="J34" s="157"/>
      <c r="K34" s="158"/>
      <c r="L34" s="151" t="str">
        <f>IF(AND(B34&lt;&gt;"", H34&lt;&gt;"", J34&lt;&gt;"",OR(H34&lt;=I17,H34="ABS"),OR(J34&lt;=K17,J34="ABS")),IF(AND(J34="ABS"),"ABS",IF(SUM(H34:J34)=0,"ZERO",SUM(H34,J34))),"")</f>
        <v/>
      </c>
      <c r="M34" s="151"/>
      <c r="N34" s="152" t="str">
        <f>IF(AND(A34&lt;&gt;"",B34&lt;&gt;"",D34&lt;&gt;"", F34&lt;&gt;"", H34&lt;&gt;"", J34&lt;&gt;"",S34="",R34="OK",V34="",OR(D34&lt;=E17,D34="ABS"),OR(F34&lt;=G17,F34="ABS"),OR(H34&lt;=I17,H34="ABS"),OR(J34&lt;=K17,J34="ABS")),IF(AND(OR(D34=0,D34="ABS"),OR(F34=0,F34="ABS"),OR(L34=0,L34="ABS"),D34="ABS",F34="ABS",L34="ABS"),"ABS",IF(AND(SUM(D34:F34)=0,OR(L34="ZERO",L34="ABS")),"ZERO",IF(L34="ABS",SUM(D34,F34),SUM(D34,F34,H34,J34)))),"")</f>
        <v/>
      </c>
      <c r="O34" s="153"/>
      <c r="P34" s="97" t="str">
        <f>IF(N34="","",IF(O17=250,LOOKUP(N34,{"ABS","ZERO",0,125,137,150,165,187,212},{"FAIL","FAIL","FAIL","C","C+","B","B+","A","A+"}),IF(O17=200,LOOKUP(N34,{"ABS","ZERO",0,100,110,120,132,150,170},{"FAIL","FAIL","FAIL","C","C+","B","B+","A","A+"}),IF(O17=150,LOOKUP(N34,{"ABS","ZERO",0,75,82,90,99,112,127},{"FAIL","FAIL","FAIL","C","C+","B","B+","A","A+"}),IF(O17=100,LOOKUP(N34,{"ABS","ZERO",0,50,55,60,66,75,85},{"FAIL","FAIL","FAIL","C","C+","B","B+","A","A+"}),IF(O17=50,LOOKUP(N34,{"ABS","ZERO",0,25,27,30,33,37,42},{"FAIL","FAIL","FAIL","C","C+","B","B+","A","A+"})))))))</f>
        <v/>
      </c>
      <c r="Q34" s="210"/>
      <c r="R34" s="66" t="str">
        <f t="shared" si="0"/>
        <v/>
      </c>
      <c r="S34" s="169" t="str">
        <f>IF(AND(A34&lt;&gt;"",B34&lt;&gt;""),IF(OR(D34&lt;&gt;"ABS"),IF(OR(AND(D34&lt;ROUNDDOWN((0.7*E17),0),D34&lt;&gt;0),D34&gt;E17,D34=""),"Attendance Marks incorrect",""),""),"")</f>
        <v/>
      </c>
      <c r="T34" s="304"/>
      <c r="U34" s="304"/>
      <c r="V34" s="148" t="str">
        <f>IF(OR(AND(OR(F34&lt;=G17, F34=0, F34="ABS"),OR(H34&lt;=I17, H34=0, H34="ABS"),OR(J34&lt;=K17, J34=0,J34="ABS"))),IF(OR(AND(A34="",B34="",D34="",F34="",H34="",J34=""),AND(A34&lt;&gt;"",B34&lt;&gt;"",D34&lt;&gt;"",F34&lt;&gt;"",H34&lt;&gt;"",J34&lt;&gt;"", AG34="OK")),"","Given Marks or Format is incorrect"),"Given Marks or Format is incorrect")</f>
        <v/>
      </c>
      <c r="W34" s="149"/>
      <c r="X34" s="150"/>
      <c r="Y34" s="109" t="b">
        <f>IF(AND(EXACT(LEFT(B34,3),LEFT(G10,3)),MID(B34,4,1)="-",ISNUMBER(INT(MID(B34,5,1))),ISNUMBER(INT(MID(B34,6,1))),MID(B34,5,2)&lt;&gt;"00",MID(B34,5,2)&lt;&gt;MID(G10,2,2),EXACT(MID(B34,7,4),RIGHT(G10,4)),ISNUMBER(INT(MID(B34,11,1))),ISNUMBER(INT(MID(B34,12,1))),MID(B34,11,2)&lt;&gt;"00",OR(ISNUMBER(INT(MID(B34,11,3))),MID(B34,13,1)=""),OR(AND(ISNUMBER(INT(MID(B34,11,3))),MID(B34,11,1)&lt;&gt;"0",MID(B34,14,1)=""),AND((ISNUMBER(INT(MID(B34,11,2)))),MID(B34,13,1)=""))),"oKK")</f>
        <v>0</v>
      </c>
      <c r="Z34" s="1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1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12" t="b">
        <f>IF(AND( EXACT(LEFT(B34,LEN(G8)), G8),ISNUMBER(INT(MID(B34,(LEN(G8)+1),1))),ISNUMBER(INT(MID(B34,(LEN(G8)+2),1))), MID(B34,(LEN(G8)+1),2)&lt;&gt;"00",OR(ISNUMBER(INT(MID(B34,(LEN(G8)+3),1))),MID(B34,(LEN(G8)+3),1)=""),  OR(AND(ISNUMBER(INT(MID(B34,(LEN(G8)+1),3))),MID(B34,(LEN(G8)+1),1)&lt;&gt;"0", MID(B34,(LEN(G8)+4),1)=""),AND((ISNUMBER(INT(MID(B34,(LEN(G8)+1),2)))),MID(B34,(LEN(G8)+3),1)=""))),"OK")</f>
        <v>0</v>
      </c>
      <c r="AC34" s="1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14" t="b">
        <f>IF(LEFT(B34,1)="K",IF(AND(EXACT(LEFT(B34,3),LEFT(G8,3)),MID(B34,4,1)="-",ISNUMBER(INT(MID(B34,5,1))),ISNUMBER(INT(MID(B34,6,1))),MID(B34,5,2)&lt;&gt;"00", MID(B34,5,2)&lt;&gt;MID(G8,2,2),EXACT(MID(B34,7,2), RIGHT(G8,2)),ISNUMBER(INT(MID(B34,9,1))),ISNUMBER(INT(MID(B34,10,1))),MID(B34,9,2)&lt;&gt;"00",OR(ISNUMBER(INT(MID(B34,9,3))),MID(B34,11,1)=""),OR(AND(ISNUMBER(INT(MID(B34,9,3))),MID(B34,9,1)&lt;&gt;"0",MID(B34,12,1)=""),AND((ISNUMBER(INT(MID(B34,9,2)))),MID(B34,11,1)=""))),"oKK"))</f>
        <v>0</v>
      </c>
      <c r="AE34" s="15"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20" t="b">
        <f t="shared" si="28"/>
        <v>0</v>
      </c>
      <c r="AG34" s="20" t="str">
        <f t="shared" si="1"/>
        <v>S# INCORRECT</v>
      </c>
      <c r="BO34" s="55" t="str">
        <f t="shared" si="2"/>
        <v/>
      </c>
      <c r="BP34" s="55" t="b">
        <f t="shared" si="3"/>
        <v>0</v>
      </c>
      <c r="BQ34" s="55" t="b">
        <f t="shared" si="4"/>
        <v>0</v>
      </c>
      <c r="BR34" s="55" t="b">
        <f t="shared" si="5"/>
        <v>0</v>
      </c>
      <c r="BS34" s="55" t="str">
        <f t="shared" si="6"/>
        <v/>
      </c>
      <c r="BT34" s="55" t="str">
        <f t="shared" si="7"/>
        <v/>
      </c>
      <c r="BU34" s="55" t="str">
        <f t="shared" si="8"/>
        <v/>
      </c>
      <c r="BV34" s="55" t="str">
        <f t="shared" si="9"/>
        <v/>
      </c>
      <c r="BW34" s="60" t="str">
        <f t="shared" si="10"/>
        <v/>
      </c>
      <c r="BX34" s="61" t="str">
        <f t="shared" si="29"/>
        <v>INCORRECT</v>
      </c>
      <c r="BY34" s="55" t="b">
        <f t="shared" si="30"/>
        <v>0</v>
      </c>
      <c r="BZ34" s="62" t="str">
        <f t="shared" si="11"/>
        <v/>
      </c>
      <c r="CA34" s="55" t="b">
        <f t="shared" si="12"/>
        <v>0</v>
      </c>
      <c r="CB34" s="55" t="b">
        <f t="shared" si="13"/>
        <v>0</v>
      </c>
      <c r="CC34" s="55" t="b">
        <f t="shared" si="14"/>
        <v>0</v>
      </c>
      <c r="CD34" s="55" t="b">
        <f t="shared" si="15"/>
        <v>0</v>
      </c>
      <c r="CE34" s="55" t="b">
        <f t="shared" si="16"/>
        <v>0</v>
      </c>
      <c r="CF34" s="55" t="b">
        <f t="shared" si="17"/>
        <v>0</v>
      </c>
      <c r="CG34" s="55" t="str">
        <f t="shared" si="18"/>
        <v/>
      </c>
      <c r="CH34" s="55" t="str">
        <f t="shared" si="19"/>
        <v/>
      </c>
      <c r="CI34" s="55" t="str">
        <f t="shared" si="20"/>
        <v/>
      </c>
      <c r="CJ34" s="55" t="str">
        <f t="shared" si="21"/>
        <v/>
      </c>
      <c r="CK34" s="55" t="str">
        <f t="shared" si="22"/>
        <v/>
      </c>
      <c r="CL34" s="55" t="str">
        <f t="shared" si="23"/>
        <v/>
      </c>
      <c r="CM34" s="62" t="str">
        <f t="shared" si="24"/>
        <v/>
      </c>
      <c r="CN34" s="62" t="str">
        <f t="shared" si="25"/>
        <v/>
      </c>
      <c r="CO34" s="63" t="str">
        <f t="shared" si="26"/>
        <v>NO</v>
      </c>
      <c r="CP34" s="63" t="str">
        <f t="shared" si="27"/>
        <v>NO</v>
      </c>
      <c r="CQ34" s="61" t="str">
        <f t="shared" si="31"/>
        <v>NO</v>
      </c>
      <c r="CR34" s="61" t="str">
        <f t="shared" si="32"/>
        <v>NO</v>
      </c>
      <c r="CS34" s="63" t="str">
        <f t="shared" si="33"/>
        <v>OK</v>
      </c>
      <c r="CT34" s="55" t="b">
        <f t="shared" si="34"/>
        <v>0</v>
      </c>
      <c r="CU34" s="55" t="b">
        <f t="shared" si="35"/>
        <v>0</v>
      </c>
      <c r="CV34" s="55" t="b">
        <f t="shared" si="36"/>
        <v>0</v>
      </c>
      <c r="CW34" s="55" t="b">
        <f t="shared" si="37"/>
        <v>0</v>
      </c>
      <c r="CX34" s="62" t="str">
        <f t="shared" si="38"/>
        <v>SEQUENCE INCORRECT</v>
      </c>
      <c r="CY34" s="64">
        <f>COUNTIF(B21:B33,T(B34))</f>
        <v>13</v>
      </c>
    </row>
    <row r="35" spans="1:103" s="20" customFormat="1" ht="18.95" customHeight="1" thickBot="1">
      <c r="A35" s="51"/>
      <c r="B35" s="157"/>
      <c r="C35" s="158"/>
      <c r="D35" s="157"/>
      <c r="E35" s="158"/>
      <c r="F35" s="157"/>
      <c r="G35" s="158"/>
      <c r="H35" s="157"/>
      <c r="I35" s="158"/>
      <c r="J35" s="157"/>
      <c r="K35" s="158"/>
      <c r="L35" s="151" t="str">
        <f>IF(AND(B35&lt;&gt;"", H35&lt;&gt;"", J35&lt;&gt;"",OR(H35&lt;=I17,H35="ABS"),OR(J35&lt;=K17,J35="ABS")),IF(AND(J35="ABS"),"ABS",IF(SUM(H35:J35)=0,"ZERO",SUM(H35,J35))),"")</f>
        <v/>
      </c>
      <c r="M35" s="151"/>
      <c r="N35" s="152" t="str">
        <f>IF(AND(A35&lt;&gt;"",B35&lt;&gt;"",D35&lt;&gt;"", F35&lt;&gt;"", H35&lt;&gt;"", J35&lt;&gt;"",S35="",R35="OK",V35="",OR(D35&lt;=E17,D35="ABS"),OR(F35&lt;=G17,F35="ABS"),OR(H35&lt;=I17,H35="ABS"),OR(J35&lt;=K17,J35="ABS")),IF(AND(OR(D35=0,D35="ABS"),OR(F35=0,F35="ABS"),OR(L35=0,L35="ABS"),D35="ABS",F35="ABS",L35="ABS"),"ABS",IF(AND(SUM(D35:F35)=0,OR(L35="ZERO",L35="ABS")),"ZERO",IF(L35="ABS",SUM(D35,F35),SUM(D35,F35,H35,J35)))),"")</f>
        <v/>
      </c>
      <c r="O35" s="153"/>
      <c r="P35" s="97" t="str">
        <f>IF(N35="","",IF(O17=250,LOOKUP(N35,{"ABS","ZERO",0,125,137,150,165,187,212},{"FAIL","FAIL","FAIL","C","C+","B","B+","A","A+"}),IF(O17=200,LOOKUP(N35,{"ABS","ZERO",0,100,110,120,132,150,170},{"FAIL","FAIL","FAIL","C","C+","B","B+","A","A+"}),IF(O17=150,LOOKUP(N35,{"ABS","ZERO",0,75,82,90,99,112,127},{"FAIL","FAIL","FAIL","C","C+","B","B+","A","A+"}),IF(O17=100,LOOKUP(N35,{"ABS","ZERO",0,50,55,60,66,75,85},{"FAIL","FAIL","FAIL","C","C+","B","B+","A","A+"}),IF(O17=50,LOOKUP(N35,{"ABS","ZERO",0,25,27,30,33,37,42},{"FAIL","FAIL","FAIL","C","C+","B","B+","A","A+"})))))))</f>
        <v/>
      </c>
      <c r="Q35" s="210"/>
      <c r="R35" s="66" t="str">
        <f t="shared" si="0"/>
        <v/>
      </c>
      <c r="S35" s="169" t="str">
        <f>IF(AND(A35&lt;&gt;"",B35&lt;&gt;""),IF(OR(D35&lt;&gt;"ABS"),IF(OR(AND(D35&lt;ROUNDDOWN((0.7*E17),0),D35&lt;&gt;0),D35&gt;E17,D35=""),"Attendance Marks incorrect",""),""),"")</f>
        <v/>
      </c>
      <c r="T35" s="304"/>
      <c r="U35" s="304"/>
      <c r="V35" s="148" t="str">
        <f>IF(OR(AND(OR(F35&lt;=G17, F35=0, F35="ABS"),OR(H35&lt;=I17, H35=0, H35="ABS"),OR(J35&lt;=K17, J35=0,J35="ABS"))),IF(OR(AND(A35="",B35="",D35="",F35="",H35="",J35=""),AND(A35&lt;&gt;"",B35&lt;&gt;"",D35&lt;&gt;"",F35&lt;&gt;"",H35&lt;&gt;"",J35&lt;&gt;"", AG35="OK")),"","Given Marks or Format is incorrect"),"Given Marks or Format is incorrect")</f>
        <v/>
      </c>
      <c r="W35" s="149"/>
      <c r="X35" s="150"/>
      <c r="Y35" s="109" t="b">
        <f>IF(AND(EXACT(LEFT(B35,3),LEFT(G10,3)),MID(B35,4,1)="-",ISNUMBER(INT(MID(B35,5,1))),ISNUMBER(INT(MID(B35,6,1))),MID(B35,5,2)&lt;&gt;"00",MID(B35,5,2)&lt;&gt;MID(G10,2,2),EXACT(MID(B35,7,4),RIGHT(G10,4)),ISNUMBER(INT(MID(B35,11,1))),ISNUMBER(INT(MID(B35,12,1))),MID(B35,11,2)&lt;&gt;"00",OR(ISNUMBER(INT(MID(B35,11,3))),MID(B35,13,1)=""),OR(AND(ISNUMBER(INT(MID(B35,11,3))),MID(B35,11,1)&lt;&gt;"0",MID(B35,14,1)=""),AND((ISNUMBER(INT(MID(B35,11,2)))),MID(B35,13,1)=""))),"oKK")</f>
        <v>0</v>
      </c>
      <c r="Z35" s="1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1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12" t="b">
        <f>IF(AND( EXACT(LEFT(B35,LEN(G8)), G8),ISNUMBER(INT(MID(B35,(LEN(G8)+1),1))),ISNUMBER(INT(MID(B35,(LEN(G8)+2),1))), MID(B35,(LEN(G8)+1),2)&lt;&gt;"00",OR(ISNUMBER(INT(MID(B35,(LEN(G8)+3),1))),MID(B35,(LEN(G8)+3),1)=""),  OR(AND(ISNUMBER(INT(MID(B35,(LEN(G8)+1),3))),MID(B35,(LEN(G8)+1),1)&lt;&gt;"0", MID(B35,(LEN(G8)+4),1)=""),AND((ISNUMBER(INT(MID(B35,(LEN(G8)+1),2)))),MID(B35,(LEN(G8)+3),1)=""))),"OK")</f>
        <v>0</v>
      </c>
      <c r="AC35" s="1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14" t="b">
        <f>IF(LEFT(B35,1)="K",IF(AND(EXACT(LEFT(B35,3),LEFT(G8,3)),MID(B35,4,1)="-",ISNUMBER(INT(MID(B35,5,1))),ISNUMBER(INT(MID(B35,6,1))),MID(B35,5,2)&lt;&gt;"00", MID(B35,5,2)&lt;&gt;MID(G8,2,2),EXACT(MID(B35,7,2), RIGHT(G8,2)),ISNUMBER(INT(MID(B35,9,1))),ISNUMBER(INT(MID(B35,10,1))),MID(B35,9,2)&lt;&gt;"00",OR(ISNUMBER(INT(MID(B35,9,3))),MID(B35,11,1)=""),OR(AND(ISNUMBER(INT(MID(B35,9,3))),MID(B35,9,1)&lt;&gt;"0",MID(B35,12,1)=""),AND((ISNUMBER(INT(MID(B35,9,2)))),MID(B35,11,1)=""))),"oKK"))</f>
        <v>0</v>
      </c>
      <c r="AE35" s="15"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20" t="b">
        <f t="shared" si="28"/>
        <v>0</v>
      </c>
      <c r="AG35" s="20" t="str">
        <f t="shared" si="1"/>
        <v>S# INCORRECT</v>
      </c>
      <c r="BO35" s="55" t="str">
        <f t="shared" si="2"/>
        <v/>
      </c>
      <c r="BP35" s="55" t="b">
        <f t="shared" si="3"/>
        <v>0</v>
      </c>
      <c r="BQ35" s="55" t="b">
        <f t="shared" si="4"/>
        <v>0</v>
      </c>
      <c r="BR35" s="55" t="b">
        <f t="shared" si="5"/>
        <v>0</v>
      </c>
      <c r="BS35" s="55" t="str">
        <f t="shared" si="6"/>
        <v/>
      </c>
      <c r="BT35" s="55" t="str">
        <f t="shared" si="7"/>
        <v/>
      </c>
      <c r="BU35" s="55" t="str">
        <f t="shared" si="8"/>
        <v/>
      </c>
      <c r="BV35" s="55" t="str">
        <f t="shared" si="9"/>
        <v/>
      </c>
      <c r="BW35" s="60" t="str">
        <f t="shared" si="10"/>
        <v/>
      </c>
      <c r="BX35" s="61" t="str">
        <f t="shared" si="29"/>
        <v>INCORRECT</v>
      </c>
      <c r="BY35" s="55" t="b">
        <f t="shared" si="30"/>
        <v>0</v>
      </c>
      <c r="BZ35" s="62" t="str">
        <f t="shared" si="11"/>
        <v/>
      </c>
      <c r="CA35" s="55" t="b">
        <f t="shared" si="12"/>
        <v>0</v>
      </c>
      <c r="CB35" s="55" t="b">
        <f t="shared" si="13"/>
        <v>0</v>
      </c>
      <c r="CC35" s="55" t="b">
        <f t="shared" si="14"/>
        <v>0</v>
      </c>
      <c r="CD35" s="55" t="b">
        <f t="shared" si="15"/>
        <v>0</v>
      </c>
      <c r="CE35" s="55" t="b">
        <f t="shared" si="16"/>
        <v>0</v>
      </c>
      <c r="CF35" s="55" t="b">
        <f t="shared" si="17"/>
        <v>0</v>
      </c>
      <c r="CG35" s="55" t="str">
        <f t="shared" si="18"/>
        <v/>
      </c>
      <c r="CH35" s="55" t="str">
        <f t="shared" si="19"/>
        <v/>
      </c>
      <c r="CI35" s="55" t="str">
        <f t="shared" si="20"/>
        <v/>
      </c>
      <c r="CJ35" s="55" t="str">
        <f t="shared" si="21"/>
        <v/>
      </c>
      <c r="CK35" s="55" t="str">
        <f t="shared" si="22"/>
        <v/>
      </c>
      <c r="CL35" s="55" t="str">
        <f t="shared" si="23"/>
        <v/>
      </c>
      <c r="CM35" s="62" t="str">
        <f t="shared" si="24"/>
        <v/>
      </c>
      <c r="CN35" s="62" t="str">
        <f t="shared" si="25"/>
        <v/>
      </c>
      <c r="CO35" s="63" t="str">
        <f t="shared" si="26"/>
        <v>NO</v>
      </c>
      <c r="CP35" s="63" t="str">
        <f t="shared" si="27"/>
        <v>NO</v>
      </c>
      <c r="CQ35" s="61" t="str">
        <f t="shared" si="31"/>
        <v>NO</v>
      </c>
      <c r="CR35" s="61" t="str">
        <f t="shared" si="32"/>
        <v>NO</v>
      </c>
      <c r="CS35" s="63" t="str">
        <f t="shared" si="33"/>
        <v>OK</v>
      </c>
      <c r="CT35" s="55" t="b">
        <f t="shared" si="34"/>
        <v>0</v>
      </c>
      <c r="CU35" s="55" t="b">
        <f t="shared" si="35"/>
        <v>0</v>
      </c>
      <c r="CV35" s="55" t="b">
        <f t="shared" si="36"/>
        <v>0</v>
      </c>
      <c r="CW35" s="55" t="b">
        <f t="shared" si="37"/>
        <v>0</v>
      </c>
      <c r="CX35" s="62" t="str">
        <f t="shared" si="38"/>
        <v>SEQUENCE INCORRECT</v>
      </c>
      <c r="CY35" s="64">
        <f>COUNTIF(B21:B34,T(B35))</f>
        <v>14</v>
      </c>
    </row>
    <row r="36" spans="1:103" s="20" customFormat="1" ht="18.95" customHeight="1" thickBot="1">
      <c r="A36" s="65"/>
      <c r="B36" s="157"/>
      <c r="C36" s="158"/>
      <c r="D36" s="157"/>
      <c r="E36" s="158"/>
      <c r="F36" s="157"/>
      <c r="G36" s="158"/>
      <c r="H36" s="157"/>
      <c r="I36" s="158"/>
      <c r="J36" s="157"/>
      <c r="K36" s="158"/>
      <c r="L36" s="151" t="str">
        <f>IF(AND(B36&lt;&gt;"", H36&lt;&gt;"", J36&lt;&gt;"",OR(H36&lt;=I17,H36="ABS"),OR(J36&lt;=K17,J36="ABS")),IF(AND(J36="ABS"),"ABS",IF(SUM(H36:J36)=0,"ZERO",SUM(H36,J36))),"")</f>
        <v/>
      </c>
      <c r="M36" s="151"/>
      <c r="N36" s="152" t="str">
        <f>IF(AND(A36&lt;&gt;"",B36&lt;&gt;"",D36&lt;&gt;"", F36&lt;&gt;"", H36&lt;&gt;"", J36&lt;&gt;"",S36="",R36="OK",V36="",OR(D36&lt;=E17,D36="ABS"),OR(F36&lt;=G17,F36="ABS"),OR(H36&lt;=I17,H36="ABS"),OR(J36&lt;=K17,J36="ABS")),IF(AND(OR(D36=0,D36="ABS"),OR(F36=0,F36="ABS"),OR(L36=0,L36="ABS"),D36="ABS",F36="ABS",L36="ABS"),"ABS",IF(AND(SUM(D36:F36)=0,OR(L36="ZERO",L36="ABS")),"ZERO",IF(L36="ABS",SUM(D36,F36),SUM(D36,F36,H36,J36)))),"")</f>
        <v/>
      </c>
      <c r="O36" s="153"/>
      <c r="P36" s="97" t="str">
        <f>IF(N36="","",IF(O17=250,LOOKUP(N36,{"ABS","ZERO",0,125,137,150,165,187,212},{"FAIL","FAIL","FAIL","C","C+","B","B+","A","A+"}),IF(O17=200,LOOKUP(N36,{"ABS","ZERO",0,100,110,120,132,150,170},{"FAIL","FAIL","FAIL","C","C+","B","B+","A","A+"}),IF(O17=150,LOOKUP(N36,{"ABS","ZERO",0,75,82,90,99,112,127},{"FAIL","FAIL","FAIL","C","C+","B","B+","A","A+"}),IF(O17=100,LOOKUP(N36,{"ABS","ZERO",0,50,55,60,66,75,85},{"FAIL","FAIL","FAIL","C","C+","B","B+","A","A+"}),IF(O17=50,LOOKUP(N36,{"ABS","ZERO",0,25,27,30,33,37,42},{"FAIL","FAIL","FAIL","C","C+","B","B+","A","A+"})))))))</f>
        <v/>
      </c>
      <c r="Q36" s="210"/>
      <c r="R36" s="66" t="str">
        <f t="shared" si="0"/>
        <v/>
      </c>
      <c r="S36" s="169" t="str">
        <f>IF(AND(A36&lt;&gt;"",B36&lt;&gt;""),IF(OR(D36&lt;&gt;"ABS"),IF(OR(AND(D36&lt;ROUNDDOWN((0.7*E17),0),D36&lt;&gt;0),D36&gt;E17,D36=""),"Attendance Marks incorrect",""),""),"")</f>
        <v/>
      </c>
      <c r="T36" s="304"/>
      <c r="U36" s="304"/>
      <c r="V36" s="148" t="str">
        <f>IF(OR(AND(OR(F36&lt;=G17, F36=0, F36="ABS"),OR(H36&lt;=I17, H36=0, H36="ABS"),OR(J36&lt;=K17, J36=0,J36="ABS"))),IF(OR(AND(A36="",B36="",D36="",F36="",H36="",J36=""),AND(A36&lt;&gt;"",B36&lt;&gt;"",D36&lt;&gt;"",F36&lt;&gt;"",H36&lt;&gt;"",J36&lt;&gt;"", AG36="OK")),"","Given Marks or Format is incorrect"),"Given Marks or Format is incorrect")</f>
        <v/>
      </c>
      <c r="W36" s="149"/>
      <c r="X36" s="150"/>
      <c r="Y36" s="109" t="b">
        <f>IF(AND(EXACT(LEFT(B36,3),LEFT(G10,3)),MID(B36,4,1)="-",ISNUMBER(INT(MID(B36,5,1))),ISNUMBER(INT(MID(B36,6,1))),MID(B36,5,2)&lt;&gt;"00",MID(B36,5,2)&lt;&gt;MID(G10,2,2),EXACT(MID(B36,7,4),RIGHT(G10,4)),ISNUMBER(INT(MID(B36,11,1))),ISNUMBER(INT(MID(B36,12,1))),MID(B36,11,2)&lt;&gt;"00",OR(ISNUMBER(INT(MID(B36,11,3))),MID(B36,13,1)=""),OR(AND(ISNUMBER(INT(MID(B36,11,3))),MID(B36,11,1)&lt;&gt;"0",MID(B36,14,1)=""),AND((ISNUMBER(INT(MID(B36,11,2)))),MID(B36,13,1)=""))),"oKK")</f>
        <v>0</v>
      </c>
      <c r="Z36" s="1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1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12" t="b">
        <f>IF(AND( EXACT(LEFT(B36,LEN(G8)), G8),ISNUMBER(INT(MID(B36,(LEN(G8)+1),1))),ISNUMBER(INT(MID(B36,(LEN(G8)+2),1))), MID(B36,(LEN(G8)+1),2)&lt;&gt;"00",OR(ISNUMBER(INT(MID(B36,(LEN(G8)+3),1))),MID(B36,(LEN(G8)+3),1)=""),  OR(AND(ISNUMBER(INT(MID(B36,(LEN(G8)+1),3))),MID(B36,(LEN(G8)+1),1)&lt;&gt;"0", MID(B36,(LEN(G8)+4),1)=""),AND((ISNUMBER(INT(MID(B36,(LEN(G8)+1),2)))),MID(B36,(LEN(G8)+3),1)=""))),"OK")</f>
        <v>0</v>
      </c>
      <c r="AC36" s="1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14" t="b">
        <f>IF(LEFT(B36,1)="K",IF(AND(EXACT(LEFT(B36,3),LEFT(G8,3)),MID(B36,4,1)="-",ISNUMBER(INT(MID(B36,5,1))),ISNUMBER(INT(MID(B36,6,1))),MID(B36,5,2)&lt;&gt;"00", MID(B36,5,2)&lt;&gt;MID(G8,2,2),EXACT(MID(B36,7,2), RIGHT(G8,2)),ISNUMBER(INT(MID(B36,9,1))),ISNUMBER(INT(MID(B36,10,1))),MID(B36,9,2)&lt;&gt;"00",OR(ISNUMBER(INT(MID(B36,9,3))),MID(B36,11,1)=""),OR(AND(ISNUMBER(INT(MID(B36,9,3))),MID(B36,9,1)&lt;&gt;"0",MID(B36,12,1)=""),AND((ISNUMBER(INT(MID(B36,9,2)))),MID(B36,11,1)=""))),"oKK"))</f>
        <v>0</v>
      </c>
      <c r="AE36" s="15"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20" t="b">
        <f t="shared" si="28"/>
        <v>0</v>
      </c>
      <c r="AG36" s="20" t="str">
        <f t="shared" si="1"/>
        <v>S# INCORRECT</v>
      </c>
      <c r="BO36" s="55" t="str">
        <f t="shared" si="2"/>
        <v/>
      </c>
      <c r="BP36" s="55" t="b">
        <f t="shared" si="3"/>
        <v>0</v>
      </c>
      <c r="BQ36" s="55" t="b">
        <f t="shared" si="4"/>
        <v>0</v>
      </c>
      <c r="BR36" s="55" t="b">
        <f t="shared" si="5"/>
        <v>0</v>
      </c>
      <c r="BS36" s="55" t="str">
        <f t="shared" si="6"/>
        <v/>
      </c>
      <c r="BT36" s="55" t="str">
        <f t="shared" si="7"/>
        <v/>
      </c>
      <c r="BU36" s="55" t="str">
        <f t="shared" si="8"/>
        <v/>
      </c>
      <c r="BV36" s="55" t="str">
        <f t="shared" si="9"/>
        <v/>
      </c>
      <c r="BW36" s="60" t="str">
        <f t="shared" si="10"/>
        <v/>
      </c>
      <c r="BX36" s="61" t="str">
        <f t="shared" si="29"/>
        <v>INCORRECT</v>
      </c>
      <c r="BY36" s="55" t="b">
        <f t="shared" si="30"/>
        <v>0</v>
      </c>
      <c r="BZ36" s="62" t="str">
        <f t="shared" si="11"/>
        <v/>
      </c>
      <c r="CA36" s="55" t="b">
        <f t="shared" si="12"/>
        <v>0</v>
      </c>
      <c r="CB36" s="55" t="b">
        <f t="shared" si="13"/>
        <v>0</v>
      </c>
      <c r="CC36" s="55" t="b">
        <f t="shared" si="14"/>
        <v>0</v>
      </c>
      <c r="CD36" s="55" t="b">
        <f t="shared" si="15"/>
        <v>0</v>
      </c>
      <c r="CE36" s="55" t="b">
        <f t="shared" si="16"/>
        <v>0</v>
      </c>
      <c r="CF36" s="55" t="b">
        <f t="shared" si="17"/>
        <v>0</v>
      </c>
      <c r="CG36" s="55" t="str">
        <f t="shared" si="18"/>
        <v/>
      </c>
      <c r="CH36" s="55" t="str">
        <f t="shared" si="19"/>
        <v/>
      </c>
      <c r="CI36" s="55" t="str">
        <f t="shared" si="20"/>
        <v/>
      </c>
      <c r="CJ36" s="55" t="str">
        <f t="shared" si="21"/>
        <v/>
      </c>
      <c r="CK36" s="55" t="str">
        <f t="shared" si="22"/>
        <v/>
      </c>
      <c r="CL36" s="55" t="str">
        <f t="shared" si="23"/>
        <v/>
      </c>
      <c r="CM36" s="62" t="str">
        <f t="shared" si="24"/>
        <v/>
      </c>
      <c r="CN36" s="62" t="str">
        <f t="shared" si="25"/>
        <v/>
      </c>
      <c r="CO36" s="63" t="str">
        <f t="shared" si="26"/>
        <v>NO</v>
      </c>
      <c r="CP36" s="63" t="str">
        <f t="shared" si="27"/>
        <v>NO</v>
      </c>
      <c r="CQ36" s="61" t="str">
        <f t="shared" si="31"/>
        <v>NO</v>
      </c>
      <c r="CR36" s="61" t="str">
        <f t="shared" si="32"/>
        <v>NO</v>
      </c>
      <c r="CS36" s="63" t="str">
        <f t="shared" si="33"/>
        <v>OK</v>
      </c>
      <c r="CT36" s="55" t="b">
        <f t="shared" si="34"/>
        <v>0</v>
      </c>
      <c r="CU36" s="55" t="b">
        <f t="shared" si="35"/>
        <v>0</v>
      </c>
      <c r="CV36" s="55" t="b">
        <f t="shared" si="36"/>
        <v>0</v>
      </c>
      <c r="CW36" s="55" t="b">
        <f t="shared" si="37"/>
        <v>0</v>
      </c>
      <c r="CX36" s="62" t="str">
        <f t="shared" si="38"/>
        <v>SEQUENCE INCORRECT</v>
      </c>
      <c r="CY36" s="64">
        <f>COUNTIF(B21:B35,T(B36))</f>
        <v>15</v>
      </c>
    </row>
    <row r="37" spans="1:103" s="20" customFormat="1" ht="18.95" customHeight="1" thickBot="1">
      <c r="A37" s="51"/>
      <c r="B37" s="157"/>
      <c r="C37" s="158"/>
      <c r="D37" s="157"/>
      <c r="E37" s="158"/>
      <c r="F37" s="157"/>
      <c r="G37" s="158"/>
      <c r="H37" s="157"/>
      <c r="I37" s="158"/>
      <c r="J37" s="157"/>
      <c r="K37" s="158"/>
      <c r="L37" s="151" t="str">
        <f>IF(AND(B37&lt;&gt;"", H37&lt;&gt;"", J37&lt;&gt;"",OR(H37&lt;=I17,H37="ABS"),OR(J37&lt;=K17,J37="ABS")),IF(AND(J37="ABS"),"ABS",IF(SUM(H37:J37)=0,"ZERO",SUM(H37,J37))),"")</f>
        <v/>
      </c>
      <c r="M37" s="151"/>
      <c r="N37" s="152" t="str">
        <f>IF(AND(A37&lt;&gt;"",B37&lt;&gt;"",D37&lt;&gt;"", F37&lt;&gt;"", H37&lt;&gt;"", J37&lt;&gt;"",S37="",R37="OK",V37="",OR(D37&lt;=E17,D37="ABS"),OR(F37&lt;=G17,F37="ABS"),OR(H37&lt;=I17,H37="ABS"),OR(J37&lt;=K17,J37="ABS")),IF(AND(OR(D37=0,D37="ABS"),OR(F37=0,F37="ABS"),OR(L37=0,L37="ABS"),D37="ABS",F37="ABS",L37="ABS"),"ABS",IF(AND(SUM(D37:F37)=0,OR(L37="ZERO",L37="ABS")),"ZERO",IF(L37="ABS",SUM(D37,F37),SUM(D37,F37,H37,J37)))),"")</f>
        <v/>
      </c>
      <c r="O37" s="153"/>
      <c r="P37" s="97" t="str">
        <f>IF(N37="","",IF(O17=250,LOOKUP(N37,{"ABS","ZERO",0,125,137,150,165,187,212},{"FAIL","FAIL","FAIL","C","C+","B","B+","A","A+"}),IF(O17=200,LOOKUP(N37,{"ABS","ZERO",0,100,110,120,132,150,170},{"FAIL","FAIL","FAIL","C","C+","B","B+","A","A+"}),IF(O17=150,LOOKUP(N37,{"ABS","ZERO",0,75,82,90,99,112,127},{"FAIL","FAIL","FAIL","C","C+","B","B+","A","A+"}),IF(O17=100,LOOKUP(N37,{"ABS","ZERO",0,50,55,60,66,75,85},{"FAIL","FAIL","FAIL","C","C+","B","B+","A","A+"}),IF(O17=50,LOOKUP(N37,{"ABS","ZERO",0,25,27,30,33,37,42},{"FAIL","FAIL","FAIL","C","C+","B","B+","A","A+"})))))))</f>
        <v/>
      </c>
      <c r="Q37" s="210"/>
      <c r="R37" s="66" t="str">
        <f t="shared" si="0"/>
        <v/>
      </c>
      <c r="S37" s="169" t="str">
        <f>IF(AND(A37&lt;&gt;"",B37&lt;&gt;""),IF(OR(D37&lt;&gt;"ABS"),IF(OR(AND(D37&lt;ROUNDDOWN((0.7*E17),0),D37&lt;&gt;0),D37&gt;E17,D37=""),"Attendance Marks incorrect",""),""),"")</f>
        <v/>
      </c>
      <c r="T37" s="304"/>
      <c r="U37" s="304"/>
      <c r="V37" s="148" t="str">
        <f>IF(OR(AND(OR(F37&lt;=G17, F37=0, F37="ABS"),OR(H37&lt;=I17, H37=0, H37="ABS"),OR(J37&lt;=K17, J37=0,J37="ABS"))),IF(OR(AND(A37="",B37="",D37="",F37="",H37="",J37=""),AND(A37&lt;&gt;"",B37&lt;&gt;"",D37&lt;&gt;"",F37&lt;&gt;"",H37&lt;&gt;"",J37&lt;&gt;"", AG37="OK")),"","Given Marks or Format is incorrect"),"Given Marks or Format is incorrect")</f>
        <v/>
      </c>
      <c r="W37" s="149"/>
      <c r="X37" s="150"/>
      <c r="Y37" s="109" t="b">
        <f>IF(AND(EXACT(LEFT(B37,3),LEFT(G10,3)),MID(B37,4,1)="-",ISNUMBER(INT(MID(B37,5,1))),ISNUMBER(INT(MID(B37,6,1))),MID(B37,5,2)&lt;&gt;"00",MID(B37,5,2)&lt;&gt;MID(G10,2,2),EXACT(MID(B37,7,4),RIGHT(G10,4)),ISNUMBER(INT(MID(B37,11,1))),ISNUMBER(INT(MID(B37,12,1))),MID(B37,11,2)&lt;&gt;"00",OR(ISNUMBER(INT(MID(B37,11,3))),MID(B37,13,1)=""),OR(AND(ISNUMBER(INT(MID(B37,11,3))),MID(B37,11,1)&lt;&gt;"0",MID(B37,14,1)=""),AND((ISNUMBER(INT(MID(B37,11,2)))),MID(B37,13,1)=""))),"oKK")</f>
        <v>0</v>
      </c>
      <c r="Z37" s="1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1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12" t="b">
        <f>IF(AND( EXACT(LEFT(B37,LEN(G8)), G8),ISNUMBER(INT(MID(B37,(LEN(G8)+1),1))),ISNUMBER(INT(MID(B37,(LEN(G8)+2),1))), MID(B37,(LEN(G8)+1),2)&lt;&gt;"00",OR(ISNUMBER(INT(MID(B37,(LEN(G8)+3),1))),MID(B37,(LEN(G8)+3),1)=""),  OR(AND(ISNUMBER(INT(MID(B37,(LEN(G8)+1),3))),MID(B37,(LEN(G8)+1),1)&lt;&gt;"0", MID(B37,(LEN(G8)+4),1)=""),AND((ISNUMBER(INT(MID(B37,(LEN(G8)+1),2)))),MID(B37,(LEN(G8)+3),1)=""))),"OK")</f>
        <v>0</v>
      </c>
      <c r="AC37" s="1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14" t="b">
        <f>IF(LEFT(B37,1)="K",IF(AND(EXACT(LEFT(B37,3),LEFT(G8,3)),MID(B37,4,1)="-",ISNUMBER(INT(MID(B37,5,1))),ISNUMBER(INT(MID(B37,6,1))),MID(B37,5,2)&lt;&gt;"00", MID(B37,5,2)&lt;&gt;MID(G8,2,2),EXACT(MID(B37,7,2), RIGHT(G8,2)),ISNUMBER(INT(MID(B37,9,1))),ISNUMBER(INT(MID(B37,10,1))),MID(B37,9,2)&lt;&gt;"00",OR(ISNUMBER(INT(MID(B37,9,3))),MID(B37,11,1)=""),OR(AND(ISNUMBER(INT(MID(B37,9,3))),MID(B37,9,1)&lt;&gt;"0",MID(B37,12,1)=""),AND((ISNUMBER(INT(MID(B37,9,2)))),MID(B37,11,1)=""))),"oKK"))</f>
        <v>0</v>
      </c>
      <c r="AE37" s="15"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20" t="b">
        <f t="shared" si="28"/>
        <v>0</v>
      </c>
      <c r="AG37" s="20" t="str">
        <f t="shared" si="1"/>
        <v>S# INCORRECT</v>
      </c>
      <c r="BO37" s="55" t="str">
        <f t="shared" si="2"/>
        <v/>
      </c>
      <c r="BP37" s="55" t="b">
        <f t="shared" si="3"/>
        <v>0</v>
      </c>
      <c r="BQ37" s="55" t="b">
        <f t="shared" si="4"/>
        <v>0</v>
      </c>
      <c r="BR37" s="55" t="b">
        <f t="shared" si="5"/>
        <v>0</v>
      </c>
      <c r="BS37" s="55" t="str">
        <f t="shared" si="6"/>
        <v/>
      </c>
      <c r="BT37" s="55" t="str">
        <f t="shared" si="7"/>
        <v/>
      </c>
      <c r="BU37" s="55" t="str">
        <f t="shared" si="8"/>
        <v/>
      </c>
      <c r="BV37" s="55" t="str">
        <f t="shared" si="9"/>
        <v/>
      </c>
      <c r="BW37" s="60" t="str">
        <f t="shared" si="10"/>
        <v/>
      </c>
      <c r="BX37" s="61" t="str">
        <f t="shared" si="29"/>
        <v>INCORRECT</v>
      </c>
      <c r="BY37" s="55" t="b">
        <f t="shared" si="30"/>
        <v>0</v>
      </c>
      <c r="BZ37" s="62" t="str">
        <f t="shared" si="11"/>
        <v/>
      </c>
      <c r="CA37" s="55" t="b">
        <f t="shared" si="12"/>
        <v>0</v>
      </c>
      <c r="CB37" s="55" t="b">
        <f t="shared" si="13"/>
        <v>0</v>
      </c>
      <c r="CC37" s="55" t="b">
        <f t="shared" si="14"/>
        <v>0</v>
      </c>
      <c r="CD37" s="55" t="b">
        <f t="shared" si="15"/>
        <v>0</v>
      </c>
      <c r="CE37" s="55" t="b">
        <f t="shared" si="16"/>
        <v>0</v>
      </c>
      <c r="CF37" s="55" t="b">
        <f t="shared" si="17"/>
        <v>0</v>
      </c>
      <c r="CG37" s="55" t="str">
        <f t="shared" si="18"/>
        <v/>
      </c>
      <c r="CH37" s="55" t="str">
        <f t="shared" si="19"/>
        <v/>
      </c>
      <c r="CI37" s="55" t="str">
        <f t="shared" si="20"/>
        <v/>
      </c>
      <c r="CJ37" s="55" t="str">
        <f t="shared" si="21"/>
        <v/>
      </c>
      <c r="CK37" s="55" t="str">
        <f t="shared" si="22"/>
        <v/>
      </c>
      <c r="CL37" s="55" t="str">
        <f t="shared" si="23"/>
        <v/>
      </c>
      <c r="CM37" s="62" t="str">
        <f t="shared" si="24"/>
        <v/>
      </c>
      <c r="CN37" s="62" t="str">
        <f t="shared" si="25"/>
        <v/>
      </c>
      <c r="CO37" s="63" t="str">
        <f t="shared" si="26"/>
        <v>NO</v>
      </c>
      <c r="CP37" s="63" t="str">
        <f t="shared" si="27"/>
        <v>NO</v>
      </c>
      <c r="CQ37" s="61" t="str">
        <f t="shared" si="31"/>
        <v>NO</v>
      </c>
      <c r="CR37" s="61" t="str">
        <f t="shared" si="32"/>
        <v>NO</v>
      </c>
      <c r="CS37" s="63" t="str">
        <f t="shared" si="33"/>
        <v>OK</v>
      </c>
      <c r="CT37" s="55" t="b">
        <f t="shared" si="34"/>
        <v>0</v>
      </c>
      <c r="CU37" s="55" t="b">
        <f t="shared" si="35"/>
        <v>0</v>
      </c>
      <c r="CV37" s="55" t="b">
        <f t="shared" si="36"/>
        <v>0</v>
      </c>
      <c r="CW37" s="55" t="b">
        <f t="shared" si="37"/>
        <v>0</v>
      </c>
      <c r="CX37" s="62" t="str">
        <f t="shared" si="38"/>
        <v>SEQUENCE INCORRECT</v>
      </c>
      <c r="CY37" s="64">
        <f>COUNTIF(B21:B36,T(B37))</f>
        <v>16</v>
      </c>
    </row>
    <row r="38" spans="1:103" s="20" customFormat="1" ht="18.95" customHeight="1" thickBot="1">
      <c r="A38" s="65"/>
      <c r="B38" s="157"/>
      <c r="C38" s="158"/>
      <c r="D38" s="157"/>
      <c r="E38" s="158"/>
      <c r="F38" s="157"/>
      <c r="G38" s="158"/>
      <c r="H38" s="157"/>
      <c r="I38" s="158"/>
      <c r="J38" s="157"/>
      <c r="K38" s="158"/>
      <c r="L38" s="151" t="str">
        <f>IF(AND(B38&lt;&gt;"", H38&lt;&gt;"", J38&lt;&gt;"",OR(H38&lt;=I17,H38="ABS"),OR(J38&lt;=K17,J38="ABS")),IF(AND(J38="ABS"),"ABS",IF(SUM(H38:J38)=0,"ZERO",SUM(H38,J38))),"")</f>
        <v/>
      </c>
      <c r="M38" s="151"/>
      <c r="N38" s="152" t="str">
        <f>IF(AND(A38&lt;&gt;"",B38&lt;&gt;"",D38&lt;&gt;"", F38&lt;&gt;"", H38&lt;&gt;"", J38&lt;&gt;"",S38="",R38="OK",V38="",OR(D38&lt;=E17,D38="ABS"),OR(F38&lt;=G17,F38="ABS"),OR(H38&lt;=I17,H38="ABS"),OR(J38&lt;=K17,J38="ABS")),IF(AND(OR(D38=0,D38="ABS"),OR(F38=0,F38="ABS"),OR(L38=0,L38="ABS"),D38="ABS",F38="ABS",L38="ABS"),"ABS",IF(AND(SUM(D38:F38)=0,OR(L38="ZERO",L38="ABS")),"ZERO",IF(L38="ABS",SUM(D38,F38),SUM(D38,F38,H38,J38)))),"")</f>
        <v/>
      </c>
      <c r="O38" s="153"/>
      <c r="P38" s="97" t="str">
        <f>IF(N38="","",IF(O17=250,LOOKUP(N38,{"ABS","ZERO",0,125,137,150,165,187,212},{"FAIL","FAIL","FAIL","C","C+","B","B+","A","A+"}),IF(O17=200,LOOKUP(N38,{"ABS","ZERO",0,100,110,120,132,150,170},{"FAIL","FAIL","FAIL","C","C+","B","B+","A","A+"}),IF(O17=150,LOOKUP(N38,{"ABS","ZERO",0,75,82,90,99,112,127},{"FAIL","FAIL","FAIL","C","C+","B","B+","A","A+"}),IF(O17=100,LOOKUP(N38,{"ABS","ZERO",0,50,55,60,66,75,85},{"FAIL","FAIL","FAIL","C","C+","B","B+","A","A+"}),IF(O17=50,LOOKUP(N38,{"ABS","ZERO",0,25,27,30,33,37,42},{"FAIL","FAIL","FAIL","C","C+","B","B+","A","A+"})))))))</f>
        <v/>
      </c>
      <c r="Q38" s="210"/>
      <c r="R38" s="66" t="str">
        <f t="shared" si="0"/>
        <v/>
      </c>
      <c r="S38" s="169" t="str">
        <f>IF(AND(A38&lt;&gt;"",B38&lt;&gt;""),IF(OR(D38&lt;&gt;"ABS"),IF(OR(AND(D38&lt;ROUNDDOWN((0.7*E17),0),D38&lt;&gt;0),D38&gt;E17,D38=""),"Attendance Marks incorrect",""),""),"")</f>
        <v/>
      </c>
      <c r="T38" s="304"/>
      <c r="U38" s="304"/>
      <c r="V38" s="148" t="str">
        <f>IF(OR(AND(OR(F38&lt;=G17, F38=0, F38="ABS"),OR(H38&lt;=I17, H38=0, H38="ABS"),OR(J38&lt;=K17, J38=0,J38="ABS"))),IF(OR(AND(A38="",B38="",D38="",F38="",H38="",J38=""),AND(A38&lt;&gt;"",B38&lt;&gt;"",D38&lt;&gt;"",F38&lt;&gt;"",H38&lt;&gt;"",J38&lt;&gt;"", AG38="OK")),"","Given Marks or Format is incorrect"),"Given Marks or Format is incorrect")</f>
        <v/>
      </c>
      <c r="W38" s="149"/>
      <c r="X38" s="150"/>
      <c r="Y38" s="109" t="b">
        <f>IF(AND(EXACT(LEFT(B38,3),LEFT(G10,3)),MID(B38,4,1)="-",ISNUMBER(INT(MID(B38,5,1))),ISNUMBER(INT(MID(B38,6,1))),MID(B38,5,2)&lt;&gt;"00",MID(B38,5,2)&lt;&gt;MID(G10,2,2),EXACT(MID(B38,7,4),RIGHT(G10,4)),ISNUMBER(INT(MID(B38,11,1))),ISNUMBER(INT(MID(B38,12,1))),MID(B38,11,2)&lt;&gt;"00",OR(ISNUMBER(INT(MID(B38,11,3))),MID(B38,13,1)=""),OR(AND(ISNUMBER(INT(MID(B38,11,3))),MID(B38,11,1)&lt;&gt;"0",MID(B38,14,1)=""),AND((ISNUMBER(INT(MID(B38,11,2)))),MID(B38,13,1)=""))),"oKK")</f>
        <v>0</v>
      </c>
      <c r="Z38" s="1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1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12" t="b">
        <f>IF(AND( EXACT(LEFT(B38,LEN(G8)), G8),ISNUMBER(INT(MID(B38,(LEN(G8)+1),1))),ISNUMBER(INT(MID(B38,(LEN(G8)+2),1))), MID(B38,(LEN(G8)+1),2)&lt;&gt;"00",OR(ISNUMBER(INT(MID(B38,(LEN(G8)+3),1))),MID(B38,(LEN(G8)+3),1)=""),  OR(AND(ISNUMBER(INT(MID(B38,(LEN(G8)+1),3))),MID(B38,(LEN(G8)+1),1)&lt;&gt;"0", MID(B38,(LEN(G8)+4),1)=""),AND((ISNUMBER(INT(MID(B38,(LEN(G8)+1),2)))),MID(B38,(LEN(G8)+3),1)=""))),"OK")</f>
        <v>0</v>
      </c>
      <c r="AC38" s="1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14" t="b">
        <f>IF(LEFT(B38,1)="K",IF(AND(EXACT(LEFT(B38,3),LEFT(G8,3)),MID(B38,4,1)="-",ISNUMBER(INT(MID(B38,5,1))),ISNUMBER(INT(MID(B38,6,1))),MID(B38,5,2)&lt;&gt;"00", MID(B38,5,2)&lt;&gt;MID(G8,2,2),EXACT(MID(B38,7,2), RIGHT(G8,2)),ISNUMBER(INT(MID(B38,9,1))),ISNUMBER(INT(MID(B38,10,1))),MID(B38,9,2)&lt;&gt;"00",OR(ISNUMBER(INT(MID(B38,9,3))),MID(B38,11,1)=""),OR(AND(ISNUMBER(INT(MID(B38,9,3))),MID(B38,9,1)&lt;&gt;"0",MID(B38,12,1)=""),AND((ISNUMBER(INT(MID(B38,9,2)))),MID(B38,11,1)=""))),"oKK"))</f>
        <v>0</v>
      </c>
      <c r="AE38" s="15"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20" t="b">
        <f t="shared" si="28"/>
        <v>0</v>
      </c>
      <c r="AG38" s="20" t="str">
        <f t="shared" si="1"/>
        <v>S# INCORRECT</v>
      </c>
      <c r="BO38" s="55" t="str">
        <f t="shared" si="2"/>
        <v/>
      </c>
      <c r="BP38" s="55" t="b">
        <f t="shared" si="3"/>
        <v>0</v>
      </c>
      <c r="BQ38" s="55" t="b">
        <f t="shared" si="4"/>
        <v>0</v>
      </c>
      <c r="BR38" s="55" t="b">
        <f t="shared" si="5"/>
        <v>0</v>
      </c>
      <c r="BS38" s="55" t="str">
        <f t="shared" si="6"/>
        <v/>
      </c>
      <c r="BT38" s="55" t="str">
        <f t="shared" si="7"/>
        <v/>
      </c>
      <c r="BU38" s="55" t="str">
        <f t="shared" si="8"/>
        <v/>
      </c>
      <c r="BV38" s="55" t="str">
        <f t="shared" si="9"/>
        <v/>
      </c>
      <c r="BW38" s="60" t="str">
        <f t="shared" si="10"/>
        <v/>
      </c>
      <c r="BX38" s="61" t="str">
        <f t="shared" si="29"/>
        <v>INCORRECT</v>
      </c>
      <c r="BY38" s="55" t="b">
        <f t="shared" si="30"/>
        <v>0</v>
      </c>
      <c r="BZ38" s="62" t="str">
        <f t="shared" si="11"/>
        <v/>
      </c>
      <c r="CA38" s="55" t="b">
        <f t="shared" si="12"/>
        <v>0</v>
      </c>
      <c r="CB38" s="55" t="b">
        <f t="shared" si="13"/>
        <v>0</v>
      </c>
      <c r="CC38" s="55" t="b">
        <f t="shared" si="14"/>
        <v>0</v>
      </c>
      <c r="CD38" s="55" t="b">
        <f t="shared" si="15"/>
        <v>0</v>
      </c>
      <c r="CE38" s="55" t="b">
        <f t="shared" si="16"/>
        <v>0</v>
      </c>
      <c r="CF38" s="55" t="b">
        <f t="shared" si="17"/>
        <v>0</v>
      </c>
      <c r="CG38" s="55" t="str">
        <f t="shared" si="18"/>
        <v/>
      </c>
      <c r="CH38" s="55" t="str">
        <f t="shared" si="19"/>
        <v/>
      </c>
      <c r="CI38" s="55" t="str">
        <f t="shared" si="20"/>
        <v/>
      </c>
      <c r="CJ38" s="55" t="str">
        <f t="shared" si="21"/>
        <v/>
      </c>
      <c r="CK38" s="55" t="str">
        <f t="shared" si="22"/>
        <v/>
      </c>
      <c r="CL38" s="55" t="str">
        <f t="shared" si="23"/>
        <v/>
      </c>
      <c r="CM38" s="62" t="str">
        <f t="shared" si="24"/>
        <v/>
      </c>
      <c r="CN38" s="62" t="str">
        <f t="shared" si="25"/>
        <v/>
      </c>
      <c r="CO38" s="63" t="str">
        <f t="shared" si="26"/>
        <v>NO</v>
      </c>
      <c r="CP38" s="63" t="str">
        <f t="shared" si="27"/>
        <v>NO</v>
      </c>
      <c r="CQ38" s="61" t="str">
        <f t="shared" si="31"/>
        <v>NO</v>
      </c>
      <c r="CR38" s="61" t="str">
        <f t="shared" si="32"/>
        <v>NO</v>
      </c>
      <c r="CS38" s="63" t="str">
        <f t="shared" si="33"/>
        <v>OK</v>
      </c>
      <c r="CT38" s="55" t="b">
        <f t="shared" si="34"/>
        <v>0</v>
      </c>
      <c r="CU38" s="55" t="b">
        <f t="shared" si="35"/>
        <v>0</v>
      </c>
      <c r="CV38" s="55" t="b">
        <f t="shared" si="36"/>
        <v>0</v>
      </c>
      <c r="CW38" s="55" t="b">
        <f t="shared" si="37"/>
        <v>0</v>
      </c>
      <c r="CX38" s="62" t="str">
        <f t="shared" si="38"/>
        <v>SEQUENCE INCORRECT</v>
      </c>
      <c r="CY38" s="64">
        <f>COUNTIF(B21:B37,T(B38))</f>
        <v>17</v>
      </c>
    </row>
    <row r="39" spans="1:103" s="20" customFormat="1" ht="18.95" customHeight="1" thickBot="1">
      <c r="A39" s="51"/>
      <c r="B39" s="157"/>
      <c r="C39" s="158"/>
      <c r="D39" s="157"/>
      <c r="E39" s="158"/>
      <c r="F39" s="157"/>
      <c r="G39" s="158"/>
      <c r="H39" s="157"/>
      <c r="I39" s="158"/>
      <c r="J39" s="157"/>
      <c r="K39" s="158"/>
      <c r="L39" s="151" t="str">
        <f>IF(AND(B39&lt;&gt;"", H39&lt;&gt;"", J39&lt;&gt;"",OR(H39&lt;=I17,H39="ABS"),OR(J39&lt;=K17,J39="ABS")),IF(AND(J39="ABS"),"ABS",IF(SUM(H39:J39)=0,"ZERO",SUM(H39,J39))),"")</f>
        <v/>
      </c>
      <c r="M39" s="151"/>
      <c r="N39" s="152" t="str">
        <f>IF(AND(A39&lt;&gt;"",B39&lt;&gt;"",D39&lt;&gt;"", F39&lt;&gt;"", H39&lt;&gt;"", J39&lt;&gt;"",S39="",R39="OK",V39="",OR(D39&lt;=E17,D39="ABS"),OR(F39&lt;=G17,F39="ABS"),OR(H39&lt;=I17,H39="ABS"),OR(J39&lt;=K17,J39="ABS")),IF(AND(OR(D39=0,D39="ABS"),OR(F39=0,F39="ABS"),OR(L39=0,L39="ABS"),D39="ABS",F39="ABS",L39="ABS"),"ABS",IF(AND(SUM(D39:F39)=0,OR(L39="ZERO",L39="ABS")),"ZERO",IF(L39="ABS",SUM(D39,F39),SUM(D39,F39,H39,J39)))),"")</f>
        <v/>
      </c>
      <c r="O39" s="153"/>
      <c r="P39" s="97" t="str">
        <f>IF(N39="","",IF(O17=250,LOOKUP(N39,{"ABS","ZERO",0,125,137,150,165,187,212},{"FAIL","FAIL","FAIL","C","C+","B","B+","A","A+"}),IF(O17=200,LOOKUP(N39,{"ABS","ZERO",0,100,110,120,132,150,170},{"FAIL","FAIL","FAIL","C","C+","B","B+","A","A+"}),IF(O17=150,LOOKUP(N39,{"ABS","ZERO",0,75,82,90,99,112,127},{"FAIL","FAIL","FAIL","C","C+","B","B+","A","A+"}),IF(O17=100,LOOKUP(N39,{"ABS","ZERO",0,50,55,60,66,75,85},{"FAIL","FAIL","FAIL","C","C+","B","B+","A","A+"}),IF(O17=50,LOOKUP(N39,{"ABS","ZERO",0,25,27,30,33,37,42},{"FAIL","FAIL","FAIL","C","C+","B","B+","A","A+"})))))))</f>
        <v/>
      </c>
      <c r="Q39" s="210"/>
      <c r="R39" s="66" t="str">
        <f t="shared" si="0"/>
        <v/>
      </c>
      <c r="S39" s="169" t="str">
        <f>IF(AND(A39&lt;&gt;"",B39&lt;&gt;""),IF(OR(D39&lt;&gt;"ABS"),IF(OR(AND(D39&lt;ROUNDDOWN((0.7*E17),0),D39&lt;&gt;0),D39&gt;E17,D39=""),"Attendance Marks incorrect",""),""),"")</f>
        <v/>
      </c>
      <c r="T39" s="304"/>
      <c r="U39" s="304"/>
      <c r="V39" s="148" t="str">
        <f>IF(OR(AND(OR(F39&lt;=G17, F39=0, F39="ABS"),OR(H39&lt;=I17, H39=0, H39="ABS"),OR(J39&lt;=K17, J39=0,J39="ABS"))),IF(OR(AND(A39="",B39="",D39="",F39="",H39="",J39=""),AND(A39&lt;&gt;"",B39&lt;&gt;"",D39&lt;&gt;"",F39&lt;&gt;"",H39&lt;&gt;"",J39&lt;&gt;"", AG39="OK")),"","Given Marks or Format is incorrect"),"Given Marks or Format is incorrect")</f>
        <v/>
      </c>
      <c r="W39" s="149"/>
      <c r="X39" s="150"/>
      <c r="Y39" s="109" t="b">
        <f>IF(AND(EXACT(LEFT(B39,3),LEFT(G10,3)),MID(B39,4,1)="-",ISNUMBER(INT(MID(B39,5,1))),ISNUMBER(INT(MID(B39,6,1))),MID(B39,5,2)&lt;&gt;"00",MID(B39,5,2)&lt;&gt;MID(G10,2,2),EXACT(MID(B39,7,4),RIGHT(G10,4)),ISNUMBER(INT(MID(B39,11,1))),ISNUMBER(INT(MID(B39,12,1))),MID(B39,11,2)&lt;&gt;"00",OR(ISNUMBER(INT(MID(B39,11,3))),MID(B39,13,1)=""),OR(AND(ISNUMBER(INT(MID(B39,11,3))),MID(B39,11,1)&lt;&gt;"0",MID(B39,14,1)=""),AND((ISNUMBER(INT(MID(B39,11,2)))),MID(B39,13,1)=""))),"oKK")</f>
        <v>0</v>
      </c>
      <c r="Z39" s="14" t="b">
        <f>IF(AND(EXACT(LEFT(B39,4),LEFT(G8,4)),MID(B39,5,1)="-",ISNUMBER(INT(MID(B39,6,1))),ISNUMBER(INT(MID(B39,7,1))),MID(B39,6,2)&lt;&gt;"00",MID(B39,6,2)&lt;&gt;MID(G8,3,2),EXACT(MID(B39,8,2),RIGHT(G8,2)),ISNUMBER(INT(MID(B39,10,1))),ISNUMBER(INT(MID(B39,11,1))),MID(B39,10,2)&lt;&gt;"00",OR(ISNUMBER(INT(MID(B39,10,3))),MID(B39,12,1)=""),OR(AND(ISNUMBER(INT(MID(B39,10,3))),MID(B39,10,1)&lt;&gt;"0",MID(B39,13,1)=""),AND((ISNUMBER(INT(MID(B39,10,2)))),MID(B39,12,1)=""))),"oKK")</f>
        <v>0</v>
      </c>
      <c r="AA39" s="14" t="b">
        <f>IF(AND(EXACT(LEFT(B39,3),LEFT(G8,3)),MID(B39,4,1)="-",ISNUMBER(INT(MID(B39,5,1))),ISNUMBER(INT(MID(B39,6,1))),MID(B39,5,2)&lt;&gt;"00",MID(B39,5,2)&lt;&gt;MID(G8,2,2),EXACT(MID(B39,7,3),RIGHT(G8,3)),ISNUMBER(INT(MID(B39,10,1))),ISNUMBER(INT(MID(B39,11,1))),MID(B39,10,2)&lt;&gt;"00",OR(ISNUMBER(INT(MID(B39,10,3))),MID(B39,12,1)=""),OR(AND(ISNUMBER(INT(MID(B39,10,3))),MID(B39,10,1)&lt;&gt;"0",MID(B39,13,1)=""),AND((ISNUMBER(INT(MID(B39,10,2)))),MID(B39,12,1)=""))),"oKK")</f>
        <v>0</v>
      </c>
      <c r="AB39" s="12" t="b">
        <f>IF(AND( EXACT(LEFT(B39,LEN(G8)), G8),ISNUMBER(INT(MID(B39,(LEN(G8)+1),1))),ISNUMBER(INT(MID(B39,(LEN(G8)+2),1))), MID(B39,(LEN(G8)+1),2)&lt;&gt;"00",OR(ISNUMBER(INT(MID(B39,(LEN(G8)+3),1))),MID(B39,(LEN(G8)+3),1)=""),  OR(AND(ISNUMBER(INT(MID(B39,(LEN(G8)+1),3))),MID(B39,(LEN(G8)+1),1)&lt;&gt;"0", MID(B39,(LEN(G8)+4),1)=""),AND((ISNUMBER(INT(MID(B39,(LEN(G8)+1),2)))),MID(B39,(LEN(G8)+3),1)=""))),"OK")</f>
        <v>0</v>
      </c>
      <c r="AC39" s="13" t="b">
        <f>IF(AND(LEN(G8)=5,LEFT(G8,1)&lt;&gt;"K"),IF(AND((LEFT(B39,2)=LEFT(G8,2)),MID(B39,3,1)="-",ISNUMBER(INT(MID(B39,4,1))),ISNUMBER(INT(MID(B39,5,1))),MID(B39,4,2)&lt;&gt;"00", MID(B39,4,2)&lt;&gt;LEFT(G8,2),MID(B39,9,2)&lt;&gt;"00",EXACT(MID(B39,6,3),RIGHT(G8,3)),OR(ISNUMBER(INT(MID(B39,9,3))),MID(B39,11,1)=""),ISNUMBER(INT(MID(B39,9,1))),ISNUMBER(INT(MID(B39,10,1))),OR(AND(ISNUMBER(INT(MID(B39,9,3))),MID(B39,9,1)&lt;&gt;"0",MID(B39,12,1)=""),AND((ISNUMBER(INT(MID(B39,9,2)))),MID(B39,11,1)=""))),"oOk"))</f>
        <v>0</v>
      </c>
      <c r="AD39" s="14" t="b">
        <f>IF(LEFT(B39,1)="K",IF(AND(EXACT(LEFT(B39,3),LEFT(G8,3)),MID(B39,4,1)="-",ISNUMBER(INT(MID(B39,5,1))),ISNUMBER(INT(MID(B39,6,1))),MID(B39,5,2)&lt;&gt;"00", MID(B39,5,2)&lt;&gt;MID(G8,2,2),EXACT(MID(B39,7,2), RIGHT(G8,2)),ISNUMBER(INT(MID(B39,9,1))),ISNUMBER(INT(MID(B39,10,1))),MID(B39,9,2)&lt;&gt;"00",OR(ISNUMBER(INT(MID(B39,9,3))),MID(B39,11,1)=""),OR(AND(ISNUMBER(INT(MID(B39,9,3))),MID(B39,9,1)&lt;&gt;"0",MID(B39,12,1)=""),AND((ISNUMBER(INT(MID(B39,9,2)))),MID(B39,11,1)=""))),"oKK"))</f>
        <v>0</v>
      </c>
      <c r="AE39" s="15" t="b">
        <f>IF(AND((LEFT(B39,2)=LEFT(G8,2)),MID(B39,3,1)="-",ISNUMBER(INT(MID(B39,4,1))),ISNUMBER(INT(MID(B39,5,1))),MID(B39,4,2)&lt;&gt;"00", MID(B39,4,2)&lt;&gt;LEFT(G8,2),MID(B39,8,2)&lt;&gt;"00",EXACT(MID(B39,6,2), RIGHT(G8,2)),OR(ISNUMBER(INT(MID(B39,8,3))),MID(B39,10,1)=""),ISNUMBER(INT(MID(B39,8,1))),ISNUMBER(INT(MID(B39,9,1))), OR(AND(ISNUMBER(INT(MID(B39,8,3))),MID(B39,8,1)&lt;&gt;"0", MID(B39,11,1)=""),AND((ISNUMBER(INT(MID(B39,8,2)))),MID(B39,10,1)=""))),"oK")</f>
        <v>0</v>
      </c>
      <c r="AF39" s="20" t="b">
        <f t="shared" si="28"/>
        <v>0</v>
      </c>
      <c r="AG39" s="20" t="str">
        <f t="shared" si="1"/>
        <v>S# INCORRECT</v>
      </c>
      <c r="BO39" s="55" t="str">
        <f t="shared" si="2"/>
        <v/>
      </c>
      <c r="BP39" s="55" t="b">
        <f t="shared" si="3"/>
        <v>0</v>
      </c>
      <c r="BQ39" s="55" t="b">
        <f t="shared" si="4"/>
        <v>0</v>
      </c>
      <c r="BR39" s="55" t="b">
        <f t="shared" si="5"/>
        <v>0</v>
      </c>
      <c r="BS39" s="55" t="str">
        <f t="shared" si="6"/>
        <v/>
      </c>
      <c r="BT39" s="55" t="str">
        <f t="shared" si="7"/>
        <v/>
      </c>
      <c r="BU39" s="55" t="str">
        <f t="shared" si="8"/>
        <v/>
      </c>
      <c r="BV39" s="55" t="str">
        <f t="shared" si="9"/>
        <v/>
      </c>
      <c r="BW39" s="60" t="str">
        <f t="shared" si="10"/>
        <v/>
      </c>
      <c r="BX39" s="61" t="str">
        <f t="shared" si="29"/>
        <v>INCORRECT</v>
      </c>
      <c r="BY39" s="55" t="b">
        <f t="shared" si="30"/>
        <v>0</v>
      </c>
      <c r="BZ39" s="62" t="str">
        <f t="shared" si="11"/>
        <v/>
      </c>
      <c r="CA39" s="55" t="b">
        <f t="shared" si="12"/>
        <v>0</v>
      </c>
      <c r="CB39" s="55" t="b">
        <f t="shared" si="13"/>
        <v>0</v>
      </c>
      <c r="CC39" s="55" t="b">
        <f t="shared" si="14"/>
        <v>0</v>
      </c>
      <c r="CD39" s="55" t="b">
        <f t="shared" si="15"/>
        <v>0</v>
      </c>
      <c r="CE39" s="55" t="b">
        <f t="shared" si="16"/>
        <v>0</v>
      </c>
      <c r="CF39" s="55" t="b">
        <f t="shared" si="17"/>
        <v>0</v>
      </c>
      <c r="CG39" s="55" t="str">
        <f t="shared" si="18"/>
        <v/>
      </c>
      <c r="CH39" s="55" t="str">
        <f t="shared" si="19"/>
        <v/>
      </c>
      <c r="CI39" s="55" t="str">
        <f t="shared" si="20"/>
        <v/>
      </c>
      <c r="CJ39" s="55" t="str">
        <f t="shared" si="21"/>
        <v/>
      </c>
      <c r="CK39" s="55" t="str">
        <f t="shared" si="22"/>
        <v/>
      </c>
      <c r="CL39" s="55" t="str">
        <f t="shared" si="23"/>
        <v/>
      </c>
      <c r="CM39" s="62" t="str">
        <f t="shared" si="24"/>
        <v/>
      </c>
      <c r="CN39" s="62" t="str">
        <f t="shared" si="25"/>
        <v/>
      </c>
      <c r="CO39" s="63" t="str">
        <f t="shared" si="26"/>
        <v>NO</v>
      </c>
      <c r="CP39" s="63" t="str">
        <f t="shared" si="27"/>
        <v>NO</v>
      </c>
      <c r="CQ39" s="61" t="str">
        <f t="shared" si="31"/>
        <v>NO</v>
      </c>
      <c r="CR39" s="61" t="str">
        <f t="shared" si="32"/>
        <v>NO</v>
      </c>
      <c r="CS39" s="63" t="str">
        <f t="shared" si="33"/>
        <v>OK</v>
      </c>
      <c r="CT39" s="55" t="b">
        <f t="shared" si="34"/>
        <v>0</v>
      </c>
      <c r="CU39" s="55" t="b">
        <f t="shared" si="35"/>
        <v>0</v>
      </c>
      <c r="CV39" s="55" t="b">
        <f t="shared" si="36"/>
        <v>0</v>
      </c>
      <c r="CW39" s="55" t="b">
        <f t="shared" si="37"/>
        <v>0</v>
      </c>
      <c r="CX39" s="62" t="str">
        <f t="shared" si="38"/>
        <v>SEQUENCE INCORRECT</v>
      </c>
      <c r="CY39" s="64">
        <f>COUNTIF(B21:B38,T(B39))</f>
        <v>18</v>
      </c>
    </row>
    <row r="40" spans="1:103" s="20" customFormat="1" ht="18.95" customHeight="1" thickBot="1">
      <c r="A40" s="65"/>
      <c r="B40" s="157"/>
      <c r="C40" s="158"/>
      <c r="D40" s="157"/>
      <c r="E40" s="158"/>
      <c r="F40" s="157"/>
      <c r="G40" s="158"/>
      <c r="H40" s="157"/>
      <c r="I40" s="158"/>
      <c r="J40" s="157"/>
      <c r="K40" s="158"/>
      <c r="L40" s="151" t="str">
        <f>IF(AND(B40&lt;&gt;"", H40&lt;&gt;"", J40&lt;&gt;"",OR(H40&lt;=I17,H40="ABS"),OR(J40&lt;=K17,J40="ABS")),IF(AND(J40="ABS"),"ABS",IF(SUM(H40:J40)=0,"ZERO",SUM(H40,J40))),"")</f>
        <v/>
      </c>
      <c r="M40" s="151"/>
      <c r="N40" s="152" t="str">
        <f>IF(AND(A40&lt;&gt;"",B40&lt;&gt;"",D40&lt;&gt;"", F40&lt;&gt;"", H40&lt;&gt;"", J40&lt;&gt;"",S40="",R40="OK",V40="",OR(D40&lt;=E17,D40="ABS"),OR(F40&lt;=G17,F40="ABS"),OR(H40&lt;=I17,H40="ABS"),OR(J40&lt;=K17,J40="ABS")),IF(AND(OR(D40=0,D40="ABS"),OR(F40=0,F40="ABS"),OR(L40=0,L40="ABS"),D40="ABS",F40="ABS",L40="ABS"),"ABS",IF(AND(SUM(D40:F40)=0,OR(L40="ZERO",L40="ABS")),"ZERO",IF(L40="ABS",SUM(D40,F40),SUM(D40,F40,H40,J40)))),"")</f>
        <v/>
      </c>
      <c r="O40" s="153"/>
      <c r="P40" s="97" t="str">
        <f>IF(N40="","",IF(O17=250,LOOKUP(N40,{"ABS","ZERO",0,125,137,150,165,187,212},{"FAIL","FAIL","FAIL","C","C+","B","B+","A","A+"}),IF(O17=200,LOOKUP(N40,{"ABS","ZERO",0,100,110,120,132,150,170},{"FAIL","FAIL","FAIL","C","C+","B","B+","A","A+"}),IF(O17=150,LOOKUP(N40,{"ABS","ZERO",0,75,82,90,99,112,127},{"FAIL","FAIL","FAIL","C","C+","B","B+","A","A+"}),IF(O17=100,LOOKUP(N40,{"ABS","ZERO",0,50,55,60,66,75,85},{"FAIL","FAIL","FAIL","C","C+","B","B+","A","A+"}),IF(O17=50,LOOKUP(N40,{"ABS","ZERO",0,25,27,30,33,37,42},{"FAIL","FAIL","FAIL","C","C+","B","B+","A","A+"})))))))</f>
        <v/>
      </c>
      <c r="Q40" s="210"/>
      <c r="R40" s="66" t="str">
        <f t="shared" si="0"/>
        <v/>
      </c>
      <c r="S40" s="308" t="str">
        <f>IF(AND(A40&lt;&gt;"",B40&lt;&gt;""),IF(OR(D40&lt;&gt;"ABS"),IF(OR(AND(D40&lt;ROUNDDOWN((0.7*E17),0),D40&lt;&gt;0),D40&gt;E17,D40=""),"Attendance Marks incorrect",""),""),"")</f>
        <v/>
      </c>
      <c r="T40" s="309"/>
      <c r="U40" s="309"/>
      <c r="V40" s="242" t="str">
        <f>IF(OR(AND(OR(F40&lt;=G17, F40=0, F40="ABS"),OR(H40&lt;=I17, H40=0, H40="ABS"),OR(J40&lt;=K17, J40=0,J40="ABS"))),IF(OR(AND(A40="",B40="",D40="",F40="",H40="",J40=""),AND(A40&lt;&gt;"",B40&lt;&gt;"",D40&lt;&gt;"",F40&lt;&gt;"",H40&lt;&gt;"",J40&lt;&gt;"", AG40="OK")),"","Given Marks or Format is incorrect"),"Given Marks or Format is incorrect")</f>
        <v/>
      </c>
      <c r="W40" s="243"/>
      <c r="X40" s="244"/>
      <c r="Y40" s="109" t="b">
        <f>IF(AND(EXACT(LEFT(B40,3),LEFT(G10,3)),MID(B40,4,1)="-",ISNUMBER(INT(MID(B40,5,1))),ISNUMBER(INT(MID(B40,6,1))),MID(B40,5,2)&lt;&gt;"00",MID(B40,5,2)&lt;&gt;MID(G10,2,2),EXACT(MID(B40,7,4),RIGHT(G10,4)),ISNUMBER(INT(MID(B40,11,1))),ISNUMBER(INT(MID(B40,12,1))),MID(B40,11,2)&lt;&gt;"00",OR(ISNUMBER(INT(MID(B40,11,3))),MID(B40,13,1)=""),OR(AND(ISNUMBER(INT(MID(B40,11,3))),MID(B40,11,1)&lt;&gt;"0",MID(B40,14,1)=""),AND((ISNUMBER(INT(MID(B40,11,2)))),MID(B40,13,1)=""))),"oKK")</f>
        <v>0</v>
      </c>
      <c r="Z40" s="14" t="b">
        <f>IF(AND(EXACT(LEFT(B40,4),LEFT(G8,4)),MID(B40,5,1)="-",ISNUMBER(INT(MID(B40,6,1))),ISNUMBER(INT(MID(B40,7,1))),MID(B40,6,2)&lt;&gt;"00",MID(B40,6,2)&lt;&gt;MID(G8,3,2),EXACT(MID(B40,8,2),RIGHT(G8,2)),ISNUMBER(INT(MID(B40,10,1))),ISNUMBER(INT(MID(B40,11,1))),MID(B40,10,2)&lt;&gt;"00",OR(ISNUMBER(INT(MID(B40,10,3))),MID(B40,12,1)=""),OR(AND(ISNUMBER(INT(MID(B40,10,3))),MID(B40,10,1)&lt;&gt;"0",MID(B40,13,1)=""),AND((ISNUMBER(INT(MID(B40,10,2)))),MID(B40,12,1)=""))),"oKK")</f>
        <v>0</v>
      </c>
      <c r="AA40" s="14" t="b">
        <f>IF(AND(EXACT(LEFT(B40,3),LEFT(G8,3)),MID(B40,4,1)="-",ISNUMBER(INT(MID(B40,5,1))),ISNUMBER(INT(MID(B40,6,1))),MID(B40,5,2)&lt;&gt;"00",MID(B40,5,2)&lt;&gt;MID(G8,2,2),EXACT(MID(B40,7,3),RIGHT(G8,3)),ISNUMBER(INT(MID(B40,10,1))),ISNUMBER(INT(MID(B40,11,1))),MID(B40,10,2)&lt;&gt;"00",OR(ISNUMBER(INT(MID(B40,10,3))),MID(B40,12,1)=""),OR(AND(ISNUMBER(INT(MID(B40,10,3))),MID(B40,10,1)&lt;&gt;"0",MID(B40,13,1)=""),AND((ISNUMBER(INT(MID(B40,10,2)))),MID(B40,12,1)=""))),"oKK")</f>
        <v>0</v>
      </c>
      <c r="AB40" s="12" t="b">
        <f>IF(AND( EXACT(LEFT(B40,LEN(G8)), G8),ISNUMBER(INT(MID(B40,(LEN(G8)+1),1))),ISNUMBER(INT(MID(B40,(LEN(G8)+2),1))), MID(B40,(LEN(G8)+1),2)&lt;&gt;"00",OR(ISNUMBER(INT(MID(B40,(LEN(G8)+3),1))),MID(B40,(LEN(G8)+3),1)=""),  OR(AND(ISNUMBER(INT(MID(B40,(LEN(G8)+1),3))),MID(B40,(LEN(G8)+1),1)&lt;&gt;"0", MID(B40,(LEN(G8)+4),1)=""),AND((ISNUMBER(INT(MID(B40,(LEN(G8)+1),2)))),MID(B40,(LEN(G8)+3),1)=""))),"OK")</f>
        <v>0</v>
      </c>
      <c r="AC40" s="13" t="b">
        <f>IF(AND(LEN(G8)=5,LEFT(G8,1)&lt;&gt;"K"),IF(AND((LEFT(B40,2)=LEFT(G8,2)),MID(B40,3,1)="-",ISNUMBER(INT(MID(B40,4,1))),ISNUMBER(INT(MID(B40,5,1))),MID(B40,4,2)&lt;&gt;"00", MID(B40,4,2)&lt;&gt;LEFT(G8,2),MID(B40,9,2)&lt;&gt;"00",EXACT(MID(B40,6,3),RIGHT(G8,3)),OR(ISNUMBER(INT(MID(B40,9,3))),MID(B40,11,1)=""),ISNUMBER(INT(MID(B40,9,1))),ISNUMBER(INT(MID(B40,10,1))),OR(AND(ISNUMBER(INT(MID(B40,9,3))),MID(B40,9,1)&lt;&gt;"0",MID(B40,12,1)=""),AND((ISNUMBER(INT(MID(B40,9,2)))),MID(B40,11,1)=""))),"oOk"))</f>
        <v>0</v>
      </c>
      <c r="AD40" s="14" t="b">
        <f>IF(LEFT(B40,1)="K",IF(AND(EXACT(LEFT(B40,3),LEFT(G8,3)),MID(B40,4,1)="-",ISNUMBER(INT(MID(B40,5,1))),ISNUMBER(INT(MID(B40,6,1))),MID(B40,5,2)&lt;&gt;"00", MID(B40,5,2)&lt;&gt;MID(G8,2,2),EXACT(MID(B40,7,2), RIGHT(G8,2)),ISNUMBER(INT(MID(B40,9,1))),ISNUMBER(INT(MID(B40,10,1))),MID(B40,9,2)&lt;&gt;"00",OR(ISNUMBER(INT(MID(B40,9,3))),MID(B40,11,1)=""),OR(AND(ISNUMBER(INT(MID(B40,9,3))),MID(B40,9,1)&lt;&gt;"0",MID(B40,12,1)=""),AND((ISNUMBER(INT(MID(B40,9,2)))),MID(B40,11,1)=""))),"oKK"))</f>
        <v>0</v>
      </c>
      <c r="AE40" s="15" t="b">
        <f>IF(AND((LEFT(B40,2)=LEFT(G8,2)),MID(B40,3,1)="-",ISNUMBER(INT(MID(B40,4,1))),ISNUMBER(INT(MID(B40,5,1))),MID(B40,4,2)&lt;&gt;"00", MID(B40,4,2)&lt;&gt;LEFT(G8,2),MID(B40,8,2)&lt;&gt;"00",EXACT(MID(B40,6,2), RIGHT(G8,2)),OR(ISNUMBER(INT(MID(B40,8,3))),MID(B40,10,1)=""),ISNUMBER(INT(MID(B40,8,1))),ISNUMBER(INT(MID(B40,9,1))), OR(AND(ISNUMBER(INT(MID(B40,8,3))),MID(B40,8,1)&lt;&gt;"0", MID(B40,11,1)=""),AND((ISNUMBER(INT(MID(B40,8,2)))),MID(B40,10,1)=""))),"oK")</f>
        <v>0</v>
      </c>
      <c r="AF40" s="20" t="b">
        <f t="shared" si="28"/>
        <v>0</v>
      </c>
      <c r="AG40" s="20" t="str">
        <f t="shared" si="1"/>
        <v>S# INCORRECT</v>
      </c>
      <c r="BO40" s="55" t="str">
        <f>RIGHT(B40,3)</f>
        <v/>
      </c>
      <c r="BP40" s="55" t="b">
        <f>ISNUMBER(INT((MID(BO40,1,1))))</f>
        <v>0</v>
      </c>
      <c r="BQ40" s="55" t="b">
        <f>ISNUMBER(INT((MID(BO40,2,1))))</f>
        <v>0</v>
      </c>
      <c r="BR40" s="55" t="b">
        <f>ISNUMBER(INT((MID(BO40,3,1))))</f>
        <v>0</v>
      </c>
      <c r="BS40" s="55" t="str">
        <f>IF(BP40=TRUE, MID(BO40,1,1),"")</f>
        <v/>
      </c>
      <c r="BT40" s="55" t="str">
        <f>IF(BQ40=TRUE, MID(BO40,2,1),"")</f>
        <v/>
      </c>
      <c r="BU40" s="55" t="str">
        <f>IF(BR40=TRUE, MID(BO40,3,1),"")</f>
        <v/>
      </c>
      <c r="BV40" s="55" t="str">
        <f>T(BS40)&amp;T(BT40)&amp;T(BU40)</f>
        <v/>
      </c>
      <c r="BW40" s="60" t="str">
        <f>IF(BV40="","",INT(TRIM(BV40)))</f>
        <v/>
      </c>
      <c r="BX40" s="61" t="str">
        <f>IF(BW40&gt;BW39,"OK","INCORRECT")</f>
        <v>INCORRECT</v>
      </c>
      <c r="BY40" s="55" t="b">
        <f>BW40&gt;BW39</f>
        <v>0</v>
      </c>
      <c r="BZ40" s="62" t="str">
        <f>LEFT(B40,6)</f>
        <v/>
      </c>
      <c r="CA40" s="55" t="b">
        <f>ISNUMBER(INT((MID(BZ40,1,1))))</f>
        <v>0</v>
      </c>
      <c r="CB40" s="55" t="b">
        <f>ISNUMBER(INT((MID(BZ40,2,1))))</f>
        <v>0</v>
      </c>
      <c r="CC40" s="55" t="b">
        <f>ISNUMBER(INT((MID(BZ40,3,1))))</f>
        <v>0</v>
      </c>
      <c r="CD40" s="55" t="b">
        <f>ISNUMBER(INT((MID(BZ40,4,1))))</f>
        <v>0</v>
      </c>
      <c r="CE40" s="55" t="b">
        <f>ISNUMBER(INT((MID(BZ40,5,1))))</f>
        <v>0</v>
      </c>
      <c r="CF40" s="55" t="b">
        <f>ISNUMBER(INT((MID(BZ40,6,1))))</f>
        <v>0</v>
      </c>
      <c r="CG40" s="55" t="str">
        <f>IF(CA40=TRUE, MID(BZ40,1,1),"")</f>
        <v/>
      </c>
      <c r="CH40" s="55" t="str">
        <f>IF(CB40=TRUE, MID(BZ40,2,1),"")</f>
        <v/>
      </c>
      <c r="CI40" s="55" t="str">
        <f>IF(CC40=TRUE, MID(BZ40,3,1),"")</f>
        <v/>
      </c>
      <c r="CJ40" s="55" t="str">
        <f>IF(CD40=TRUE, MID(BZ40,4,1),"")</f>
        <v/>
      </c>
      <c r="CK40" s="55" t="str">
        <f>IF(CE40=TRUE, MID(BZ40,5,1),"")</f>
        <v/>
      </c>
      <c r="CL40" s="55" t="str">
        <f>IF(CF40=TRUE, MID(BZ40,6,1),"")</f>
        <v/>
      </c>
      <c r="CM40" s="62" t="str">
        <f>TRIM(T(CG40)&amp;T(CH40)&amp;T(CI40))</f>
        <v/>
      </c>
      <c r="CN40" s="62" t="str">
        <f>TRIM(T(CJ40)&amp;T(CK40)&amp;T(CL40))</f>
        <v/>
      </c>
      <c r="CO40" s="63" t="str">
        <f>IF(OR(MID(BZ40,3,1)="-",MID(BZ40,4,1)="-"),T(CM40),"NO")</f>
        <v>NO</v>
      </c>
      <c r="CP40" s="63" t="str">
        <f>IF(OR(MID(BZ40,3,1)="-",MID(BZ40,4,1)="-"),T(CN40),"NO")</f>
        <v>NO</v>
      </c>
      <c r="CQ40" s="61" t="str">
        <f>IF(AND(CO40&lt;&gt;"NO", CP40&lt;&gt;"NO"),IF(CP40&lt;CO40,"OK","INCORRECT"),"NO")</f>
        <v>NO</v>
      </c>
      <c r="CR40" s="61" t="str">
        <f>IF(AND(CO40&lt;&gt;"NO", CP40&lt;&gt;"NO"),IF(CP40&lt;=CP39,"OK","INCORRECT"),"NO")</f>
        <v>NO</v>
      </c>
      <c r="CS40" s="63" t="str">
        <f>IF(OR(AND(OR(AND(CQ40="NO",CR40="NO"),AND(CQ40="OK", CR40="OK")),AND(CQ39="NO", CR39="NO")),AND(AND(CQ40="OK",CR40="OK",OR(AND(CQ39="NO", CR39="NO"),AND(CQ39="OK", CR39="OK"))))),"OK","INCORRECT")</f>
        <v>OK</v>
      </c>
      <c r="CT40" s="55" t="b">
        <f>IF(CS40="OK",IF(AND(CO39="NO",CO40="NO"),BW40&gt;BW39))</f>
        <v>0</v>
      </c>
      <c r="CU40" s="55" t="b">
        <f>IF(CS40="OK",AND(CQ40="OK",CR40="OK",CQ39="NO",CR39="NO"))</f>
        <v>0</v>
      </c>
      <c r="CV40" s="55" t="b">
        <f>IF(CS40="OK",IF(AND(EXACT(CN39,CN40)),BW40&gt;BW39))</f>
        <v>0</v>
      </c>
      <c r="CW40" s="55" t="b">
        <f>IF(CS40="OK",CP40&lt;CP39)</f>
        <v>0</v>
      </c>
      <c r="CX40" s="62" t="str">
        <f>IF(AND(CT40=FALSE,CU40=FALSE,CV40=FALSE,CW40=FALSE),"SEQUENCE INCORRECT","SEQUENCE CORRECT")</f>
        <v>SEQUENCE INCORRECT</v>
      </c>
      <c r="CY40" s="64">
        <f>COUNTIF(B22:B39,T(B40))</f>
        <v>18</v>
      </c>
    </row>
    <row r="41" spans="1:103" ht="18" customHeight="1" thickBot="1">
      <c r="A41" s="56" t="s">
        <v>470</v>
      </c>
      <c r="B41" s="57" t="s">
        <v>470</v>
      </c>
      <c r="C41" s="310" t="s">
        <v>336</v>
      </c>
      <c r="D41" s="310"/>
      <c r="E41" s="310"/>
      <c r="F41" s="310"/>
      <c r="G41" s="310"/>
      <c r="H41" s="310"/>
      <c r="I41" s="310"/>
      <c r="J41" s="310"/>
      <c r="K41" s="310"/>
      <c r="L41" s="310"/>
      <c r="M41" s="310"/>
      <c r="N41" s="310"/>
      <c r="O41" s="310"/>
      <c r="P41" s="310"/>
      <c r="Q41" s="210"/>
      <c r="R41" s="18">
        <f>COUNTIF(R21:R40,"FORMAT INCORRECT")+(COUNTIF(R21:R40,"SEQUENCE INCORRECT"))</f>
        <v>0</v>
      </c>
      <c r="S41" s="247">
        <f>COUNTIF(S21:S40,"Attendance Marks incorrect")</f>
        <v>0</v>
      </c>
      <c r="T41" s="248"/>
      <c r="U41" s="248"/>
      <c r="V41" s="247">
        <f>COUNTIF(V21:AC40,"Given Marks or Format is incorrect")</f>
        <v>0</v>
      </c>
      <c r="W41" s="248"/>
      <c r="X41" s="248"/>
      <c r="Y41" s="248"/>
      <c r="Z41" s="248"/>
      <c r="AA41" s="248"/>
      <c r="AB41" s="248"/>
      <c r="AC41" s="274"/>
    </row>
    <row r="42" spans="1:103" ht="11.25" customHeight="1" thickBot="1">
      <c r="A42" s="58" t="s">
        <v>470</v>
      </c>
      <c r="B42" s="59" t="s">
        <v>470</v>
      </c>
      <c r="C42" s="311"/>
      <c r="D42" s="311"/>
      <c r="E42" s="311"/>
      <c r="F42" s="311"/>
      <c r="G42" s="311"/>
      <c r="H42" s="311"/>
      <c r="I42" s="311"/>
      <c r="J42" s="311"/>
      <c r="K42" s="311"/>
      <c r="L42" s="311"/>
      <c r="M42" s="311"/>
      <c r="N42" s="311"/>
      <c r="O42" s="311"/>
      <c r="P42" s="311"/>
      <c r="Q42" s="210"/>
      <c r="R42" s="307"/>
      <c r="S42" s="307"/>
      <c r="T42" s="307"/>
      <c r="U42" s="307"/>
      <c r="V42" s="307"/>
      <c r="W42" s="307"/>
      <c r="X42" s="307"/>
      <c r="Y42" s="102"/>
      <c r="Z42" s="87"/>
      <c r="AA42" s="87"/>
    </row>
    <row r="43" spans="1:103" ht="17.25" customHeight="1">
      <c r="A43" s="272"/>
      <c r="B43" s="272"/>
      <c r="C43" s="272"/>
      <c r="D43" s="272"/>
      <c r="E43" s="272"/>
      <c r="F43" s="272"/>
      <c r="G43" s="272"/>
      <c r="H43" s="272"/>
      <c r="I43" s="272"/>
      <c r="J43" s="272"/>
      <c r="K43" s="272"/>
      <c r="L43" s="272"/>
      <c r="M43" s="272"/>
      <c r="N43" s="272"/>
      <c r="O43" s="272"/>
      <c r="P43" s="272"/>
      <c r="Q43" s="210"/>
      <c r="R43" s="276" t="s">
        <v>339</v>
      </c>
      <c r="S43" s="277"/>
      <c r="T43" s="278"/>
      <c r="U43" s="263">
        <f>SUM(R41:AC41)</f>
        <v>0</v>
      </c>
      <c r="V43" s="264"/>
      <c r="W43" s="275"/>
      <c r="X43" s="267"/>
      <c r="Y43" s="100"/>
      <c r="Z43" s="85"/>
      <c r="AA43" s="85"/>
    </row>
    <row r="44" spans="1:103" ht="20.25" customHeight="1" thickBot="1">
      <c r="A44" s="273"/>
      <c r="B44" s="273"/>
      <c r="C44" s="273"/>
      <c r="D44" s="273"/>
      <c r="E44" s="273"/>
      <c r="F44" s="273"/>
      <c r="G44" s="273"/>
      <c r="H44" s="273"/>
      <c r="I44" s="273"/>
      <c r="J44" s="273"/>
      <c r="K44" s="273"/>
      <c r="L44" s="273"/>
      <c r="M44" s="273"/>
      <c r="N44" s="273"/>
      <c r="O44" s="273"/>
      <c r="P44" s="273"/>
      <c r="Q44" s="210"/>
      <c r="R44" s="279"/>
      <c r="S44" s="280"/>
      <c r="T44" s="281"/>
      <c r="U44" s="265"/>
      <c r="V44" s="266"/>
      <c r="W44" s="275"/>
      <c r="X44" s="267"/>
      <c r="Y44" s="100"/>
      <c r="Z44" s="85"/>
      <c r="AA44" s="85"/>
    </row>
    <row r="45" spans="1:103" ht="15.75" customHeight="1">
      <c r="A45" s="260" t="s">
        <v>337</v>
      </c>
      <c r="B45" s="260"/>
      <c r="C45" s="260"/>
      <c r="D45" s="267"/>
      <c r="E45" s="267"/>
      <c r="F45" s="260" t="s">
        <v>20</v>
      </c>
      <c r="G45" s="260"/>
      <c r="H45" s="260"/>
      <c r="I45" s="260"/>
      <c r="J45" s="267"/>
      <c r="K45" s="267"/>
      <c r="L45" s="260" t="s">
        <v>21</v>
      </c>
      <c r="M45" s="260"/>
      <c r="N45" s="260"/>
      <c r="O45" s="260"/>
      <c r="P45" s="260"/>
      <c r="Q45" s="210"/>
      <c r="R45" s="177" t="s">
        <v>491</v>
      </c>
      <c r="S45" s="249"/>
      <c r="T45" s="249"/>
      <c r="U45" s="249"/>
      <c r="V45" s="249"/>
      <c r="W45" s="249"/>
      <c r="X45" s="250"/>
      <c r="Y45" s="101"/>
      <c r="Z45" s="86"/>
      <c r="AA45" s="86"/>
    </row>
    <row r="46" spans="1:103">
      <c r="A46" s="261"/>
      <c r="B46" s="261"/>
      <c r="C46" s="261"/>
      <c r="D46" s="267"/>
      <c r="E46" s="267"/>
      <c r="F46" s="261"/>
      <c r="G46" s="261"/>
      <c r="H46" s="261"/>
      <c r="I46" s="261"/>
      <c r="J46" s="267"/>
      <c r="K46" s="267"/>
      <c r="L46" s="261"/>
      <c r="M46" s="261"/>
      <c r="N46" s="261"/>
      <c r="O46" s="261"/>
      <c r="P46" s="261"/>
      <c r="Q46" s="210"/>
      <c r="R46" s="176"/>
      <c r="S46" s="174"/>
      <c r="T46" s="174"/>
      <c r="U46" s="174"/>
      <c r="V46" s="174"/>
      <c r="W46" s="174"/>
      <c r="X46" s="175"/>
      <c r="Y46" s="101"/>
      <c r="Z46" s="86"/>
      <c r="AA46" s="86"/>
    </row>
    <row r="47" spans="1:103">
      <c r="A47" s="262"/>
      <c r="B47" s="262"/>
      <c r="C47" s="262"/>
      <c r="D47" s="268"/>
      <c r="E47" s="268"/>
      <c r="F47" s="262"/>
      <c r="G47" s="262"/>
      <c r="H47" s="262"/>
      <c r="I47" s="262"/>
      <c r="J47" s="268"/>
      <c r="K47" s="268"/>
      <c r="L47" s="262"/>
      <c r="M47" s="262"/>
      <c r="N47" s="262"/>
      <c r="O47" s="262"/>
      <c r="P47" s="262"/>
      <c r="Q47" s="210"/>
      <c r="R47" s="176"/>
      <c r="S47" s="174"/>
      <c r="T47" s="174"/>
      <c r="U47" s="174"/>
      <c r="V47" s="174"/>
      <c r="W47" s="174"/>
      <c r="X47" s="175"/>
      <c r="Y47" s="101"/>
      <c r="Z47" s="86"/>
      <c r="AA47" s="86"/>
    </row>
    <row r="48" spans="1:103" ht="12" customHeight="1">
      <c r="A48" s="44" t="s">
        <v>15</v>
      </c>
      <c r="B48" s="254" t="s">
        <v>14</v>
      </c>
      <c r="C48" s="255"/>
      <c r="D48" s="255"/>
      <c r="E48" s="255"/>
      <c r="F48" s="255"/>
      <c r="G48" s="255"/>
      <c r="H48" s="255"/>
      <c r="I48" s="255"/>
      <c r="J48" s="255"/>
      <c r="K48" s="255"/>
      <c r="L48" s="255"/>
      <c r="M48" s="255"/>
      <c r="N48" s="255"/>
      <c r="O48" s="255"/>
      <c r="P48" s="256"/>
      <c r="Q48" s="210"/>
      <c r="R48" s="176"/>
      <c r="S48" s="174"/>
      <c r="T48" s="174"/>
      <c r="U48" s="174"/>
      <c r="V48" s="174"/>
      <c r="W48" s="174"/>
      <c r="X48" s="175"/>
      <c r="Y48" s="101"/>
      <c r="Z48" s="86"/>
      <c r="AA48" s="86"/>
    </row>
    <row r="49" spans="1:29" ht="12" customHeight="1" thickBot="1">
      <c r="A49" s="46">
        <f>$U$43</f>
        <v>0</v>
      </c>
      <c r="B49" s="257"/>
      <c r="C49" s="258"/>
      <c r="D49" s="258"/>
      <c r="E49" s="258"/>
      <c r="F49" s="258"/>
      <c r="G49" s="258"/>
      <c r="H49" s="258"/>
      <c r="I49" s="258"/>
      <c r="J49" s="258"/>
      <c r="K49" s="258"/>
      <c r="L49" s="258"/>
      <c r="M49" s="258"/>
      <c r="N49" s="258"/>
      <c r="O49" s="258"/>
      <c r="P49" s="259"/>
      <c r="Q49" s="210"/>
      <c r="R49" s="251"/>
      <c r="S49" s="252"/>
      <c r="T49" s="252"/>
      <c r="U49" s="252"/>
      <c r="V49" s="252"/>
      <c r="W49" s="252"/>
      <c r="X49" s="253"/>
      <c r="Y49" s="101"/>
      <c r="Z49" s="86"/>
      <c r="AA49" s="86"/>
    </row>
    <row r="50" spans="1:29">
      <c r="A50" s="272"/>
      <c r="B50" s="272"/>
      <c r="C50" s="272"/>
      <c r="D50" s="272"/>
      <c r="E50" s="272"/>
      <c r="F50" s="272"/>
      <c r="G50" s="272"/>
      <c r="H50" s="272"/>
      <c r="I50" s="272"/>
      <c r="J50" s="272"/>
      <c r="K50" s="272"/>
      <c r="L50" s="272"/>
      <c r="M50" s="272"/>
      <c r="N50" s="272"/>
      <c r="O50" s="272"/>
      <c r="P50" s="272"/>
      <c r="Q50" s="267"/>
      <c r="R50" s="293" t="s">
        <v>471</v>
      </c>
      <c r="S50" s="293"/>
      <c r="T50" s="293"/>
      <c r="U50" s="293"/>
      <c r="V50" s="293"/>
      <c r="W50" s="293"/>
      <c r="X50" s="293"/>
      <c r="Y50" s="293"/>
      <c r="Z50" s="293"/>
      <c r="AA50" s="293"/>
      <c r="AB50" s="293"/>
      <c r="AC50" s="293"/>
    </row>
    <row r="51" spans="1:29">
      <c r="A51" s="267"/>
      <c r="B51" s="267"/>
      <c r="C51" s="267"/>
      <c r="D51" s="267"/>
      <c r="E51" s="267"/>
      <c r="F51" s="267"/>
      <c r="G51" s="267"/>
      <c r="H51" s="267"/>
      <c r="I51" s="267"/>
      <c r="J51" s="267"/>
      <c r="K51" s="267"/>
      <c r="L51" s="267"/>
      <c r="M51" s="267"/>
      <c r="N51" s="267"/>
      <c r="O51" s="267"/>
      <c r="P51" s="267"/>
      <c r="Q51" s="267"/>
      <c r="R51" s="294"/>
      <c r="S51" s="294"/>
      <c r="T51" s="294"/>
      <c r="U51" s="294"/>
      <c r="V51" s="294"/>
      <c r="W51" s="294"/>
      <c r="X51" s="294"/>
      <c r="Y51" s="294"/>
      <c r="Z51" s="294"/>
      <c r="AA51" s="294"/>
      <c r="AB51" s="294"/>
      <c r="AC51" s="294"/>
    </row>
    <row r="52" spans="1:29">
      <c r="A52" s="267"/>
      <c r="B52" s="267"/>
      <c r="C52" s="267"/>
      <c r="D52" s="267"/>
      <c r="E52" s="267"/>
      <c r="F52" s="267"/>
      <c r="G52" s="267"/>
      <c r="H52" s="267"/>
      <c r="I52" s="267"/>
      <c r="J52" s="267"/>
      <c r="K52" s="267"/>
      <c r="L52" s="267"/>
      <c r="M52" s="267"/>
      <c r="N52" s="267"/>
      <c r="O52" s="267"/>
      <c r="P52" s="267"/>
      <c r="Q52" s="267"/>
      <c r="R52" s="295"/>
      <c r="S52" s="295"/>
      <c r="T52" s="295"/>
      <c r="U52" s="295"/>
      <c r="V52" s="295"/>
      <c r="W52" s="295"/>
      <c r="X52" s="295"/>
      <c r="Y52" s="295"/>
      <c r="Z52" s="295"/>
      <c r="AA52" s="295"/>
      <c r="AB52" s="295"/>
      <c r="AC52" s="295"/>
    </row>
    <row r="53" spans="1:29">
      <c r="A53" s="267"/>
      <c r="B53" s="267"/>
      <c r="C53" s="267"/>
      <c r="D53" s="267"/>
      <c r="E53" s="267"/>
      <c r="F53" s="267"/>
      <c r="G53" s="267"/>
      <c r="H53" s="267"/>
      <c r="I53" s="267"/>
      <c r="J53" s="267"/>
      <c r="K53" s="267"/>
      <c r="L53" s="267"/>
      <c r="M53" s="267"/>
      <c r="N53" s="267"/>
      <c r="O53" s="267"/>
      <c r="P53" s="267"/>
      <c r="Q53" s="267"/>
      <c r="R53" s="296" t="s">
        <v>472</v>
      </c>
      <c r="S53" s="297"/>
      <c r="T53" s="297"/>
      <c r="U53" s="297"/>
      <c r="V53" s="297"/>
      <c r="W53" s="297"/>
      <c r="X53" s="297"/>
      <c r="Y53" s="297"/>
      <c r="Z53" s="297"/>
      <c r="AA53" s="297"/>
      <c r="AB53" s="297"/>
      <c r="AC53" s="298"/>
    </row>
    <row r="54" spans="1:29" ht="16.5" thickBot="1">
      <c r="A54" s="267"/>
      <c r="B54" s="267"/>
      <c r="C54" s="267"/>
      <c r="D54" s="267"/>
      <c r="E54" s="267"/>
      <c r="F54" s="267"/>
      <c r="G54" s="267"/>
      <c r="H54" s="267"/>
      <c r="I54" s="267"/>
      <c r="J54" s="267"/>
      <c r="K54" s="267"/>
      <c r="L54" s="267"/>
      <c r="M54" s="267"/>
      <c r="N54" s="267"/>
      <c r="O54" s="267"/>
      <c r="P54" s="267"/>
      <c r="Q54" s="267"/>
      <c r="R54" s="299"/>
      <c r="S54" s="300"/>
      <c r="T54" s="300"/>
      <c r="U54" s="300"/>
      <c r="V54" s="300"/>
      <c r="W54" s="300"/>
      <c r="X54" s="300"/>
      <c r="Y54" s="300"/>
      <c r="Z54" s="300"/>
      <c r="AA54" s="300"/>
      <c r="AB54" s="300"/>
      <c r="AC54" s="301"/>
    </row>
    <row r="55" spans="1:29" ht="21" thickBot="1">
      <c r="A55" s="267"/>
      <c r="B55" s="267"/>
      <c r="C55" s="267"/>
      <c r="D55" s="267"/>
      <c r="E55" s="267"/>
      <c r="F55" s="267"/>
      <c r="G55" s="267"/>
      <c r="H55" s="267"/>
      <c r="I55" s="267"/>
      <c r="J55" s="267"/>
      <c r="K55" s="267"/>
      <c r="L55" s="267"/>
      <c r="M55" s="267"/>
      <c r="N55" s="267"/>
      <c r="O55" s="267"/>
      <c r="P55" s="267"/>
      <c r="Q55" s="267"/>
      <c r="R55" s="67" t="s">
        <v>7</v>
      </c>
      <c r="S55" s="302" t="s">
        <v>8</v>
      </c>
      <c r="T55" s="302"/>
      <c r="U55" s="302"/>
      <c r="V55" s="303" t="s">
        <v>473</v>
      </c>
      <c r="W55" s="303"/>
      <c r="X55" s="303"/>
      <c r="Y55" s="303"/>
      <c r="Z55" s="303"/>
      <c r="AA55" s="303"/>
      <c r="AB55" s="303"/>
      <c r="AC55" s="303"/>
    </row>
    <row r="56" spans="1:29" ht="16.5" thickBot="1">
      <c r="A56" s="267"/>
      <c r="B56" s="267"/>
      <c r="C56" s="267"/>
      <c r="D56" s="267"/>
      <c r="E56" s="267"/>
      <c r="F56" s="267"/>
      <c r="G56" s="267"/>
      <c r="H56" s="267"/>
      <c r="I56" s="267"/>
      <c r="J56" s="267"/>
      <c r="K56" s="267"/>
      <c r="L56" s="267"/>
      <c r="M56" s="267"/>
      <c r="N56" s="267"/>
      <c r="O56" s="267"/>
      <c r="P56" s="267"/>
      <c r="Q56" s="267"/>
      <c r="R56" s="68">
        <v>1</v>
      </c>
      <c r="S56" s="290" t="s">
        <v>474</v>
      </c>
      <c r="T56" s="290"/>
      <c r="U56" s="290"/>
      <c r="V56" s="291">
        <v>1</v>
      </c>
      <c r="W56" s="292"/>
      <c r="X56" s="290" t="s">
        <v>475</v>
      </c>
      <c r="Y56" s="290"/>
      <c r="Z56" s="290"/>
      <c r="AA56" s="290"/>
      <c r="AB56" s="290"/>
      <c r="AC56" s="290"/>
    </row>
    <row r="57" spans="1:29" ht="16.5" thickBot="1">
      <c r="A57" s="267"/>
      <c r="B57" s="267"/>
      <c r="C57" s="267"/>
      <c r="D57" s="267"/>
      <c r="E57" s="267"/>
      <c r="F57" s="267"/>
      <c r="G57" s="267"/>
      <c r="H57" s="267"/>
      <c r="I57" s="267"/>
      <c r="J57" s="267"/>
      <c r="K57" s="267"/>
      <c r="L57" s="267"/>
      <c r="M57" s="267"/>
      <c r="N57" s="267"/>
      <c r="O57" s="267"/>
      <c r="P57" s="267"/>
      <c r="Q57" s="267"/>
      <c r="R57" s="68">
        <v>2</v>
      </c>
      <c r="S57" s="290" t="s">
        <v>476</v>
      </c>
      <c r="T57" s="290"/>
      <c r="U57" s="290"/>
      <c r="V57" s="291">
        <v>2</v>
      </c>
      <c r="W57" s="292"/>
      <c r="X57" s="290" t="s">
        <v>477</v>
      </c>
      <c r="Y57" s="290"/>
      <c r="Z57" s="290"/>
      <c r="AA57" s="290"/>
      <c r="AB57" s="290"/>
      <c r="AC57" s="290"/>
    </row>
    <row r="58" spans="1:29" ht="16.5" thickBot="1">
      <c r="A58" s="267"/>
      <c r="B58" s="267"/>
      <c r="C58" s="267"/>
      <c r="D58" s="267"/>
      <c r="E58" s="267"/>
      <c r="F58" s="267"/>
      <c r="G58" s="267"/>
      <c r="H58" s="267"/>
      <c r="I58" s="267"/>
      <c r="J58" s="267"/>
      <c r="K58" s="267"/>
      <c r="L58" s="267"/>
      <c r="M58" s="267"/>
      <c r="N58" s="267"/>
      <c r="O58" s="267"/>
      <c r="P58" s="267"/>
      <c r="Q58" s="267"/>
      <c r="R58" s="68">
        <v>3</v>
      </c>
      <c r="S58" s="290" t="s">
        <v>478</v>
      </c>
      <c r="T58" s="290"/>
      <c r="U58" s="290"/>
      <c r="V58" s="291">
        <v>3</v>
      </c>
      <c r="W58" s="292"/>
      <c r="X58" s="290" t="s">
        <v>479</v>
      </c>
      <c r="Y58" s="290"/>
      <c r="Z58" s="290"/>
      <c r="AA58" s="290"/>
      <c r="AB58" s="290"/>
      <c r="AC58" s="290"/>
    </row>
    <row r="59" spans="1:29" ht="16.5" thickBot="1">
      <c r="A59" s="267"/>
      <c r="B59" s="267"/>
      <c r="C59" s="267"/>
      <c r="D59" s="267"/>
      <c r="E59" s="267"/>
      <c r="F59" s="267"/>
      <c r="G59" s="267"/>
      <c r="H59" s="267"/>
      <c r="I59" s="267"/>
      <c r="J59" s="267"/>
      <c r="K59" s="267"/>
      <c r="L59" s="267"/>
      <c r="M59" s="267"/>
      <c r="N59" s="267"/>
      <c r="O59" s="267"/>
      <c r="P59" s="267"/>
      <c r="Q59" s="267"/>
      <c r="R59" s="68">
        <v>4</v>
      </c>
      <c r="S59" s="290" t="s">
        <v>480</v>
      </c>
      <c r="T59" s="290"/>
      <c r="U59" s="290"/>
      <c r="V59" s="291">
        <v>4</v>
      </c>
      <c r="W59" s="292"/>
      <c r="X59" s="290" t="s">
        <v>481</v>
      </c>
      <c r="Y59" s="290"/>
      <c r="Z59" s="290"/>
      <c r="AA59" s="290"/>
      <c r="AB59" s="290"/>
      <c r="AC59" s="290"/>
    </row>
    <row r="60" spans="1:29" ht="16.5" thickBot="1">
      <c r="A60" s="267"/>
      <c r="B60" s="267"/>
      <c r="C60" s="267"/>
      <c r="D60" s="267"/>
      <c r="E60" s="267"/>
      <c r="F60" s="267"/>
      <c r="G60" s="267"/>
      <c r="H60" s="267"/>
      <c r="I60" s="267"/>
      <c r="J60" s="267"/>
      <c r="K60" s="267"/>
      <c r="L60" s="267"/>
      <c r="M60" s="267"/>
      <c r="N60" s="267"/>
      <c r="O60" s="267"/>
      <c r="P60" s="267"/>
      <c r="Q60" s="267"/>
      <c r="R60" s="68">
        <v>5</v>
      </c>
      <c r="S60" s="290" t="s">
        <v>482</v>
      </c>
      <c r="T60" s="290"/>
      <c r="U60" s="290"/>
      <c r="V60" s="291">
        <v>5</v>
      </c>
      <c r="W60" s="292"/>
      <c r="X60" s="290" t="s">
        <v>483</v>
      </c>
      <c r="Y60" s="290"/>
      <c r="Z60" s="290"/>
      <c r="AA60" s="290"/>
      <c r="AB60" s="290"/>
      <c r="AC60" s="290"/>
    </row>
    <row r="61" spans="1:29" ht="16.5" thickBot="1">
      <c r="A61" s="267"/>
      <c r="B61" s="267"/>
      <c r="C61" s="267"/>
      <c r="D61" s="267"/>
      <c r="E61" s="267"/>
      <c r="F61" s="267"/>
      <c r="G61" s="267"/>
      <c r="H61" s="267"/>
      <c r="I61" s="267"/>
      <c r="J61" s="267"/>
      <c r="K61" s="267"/>
      <c r="L61" s="267"/>
      <c r="M61" s="267"/>
      <c r="N61" s="267"/>
      <c r="O61" s="267"/>
      <c r="P61" s="267"/>
      <c r="Q61" s="267"/>
      <c r="R61" s="68">
        <v>6</v>
      </c>
      <c r="S61" s="290" t="s">
        <v>484</v>
      </c>
      <c r="T61" s="290"/>
      <c r="U61" s="290"/>
      <c r="V61" s="291">
        <v>6</v>
      </c>
      <c r="W61" s="292"/>
      <c r="X61" s="290" t="s">
        <v>485</v>
      </c>
      <c r="Y61" s="290"/>
      <c r="Z61" s="290"/>
      <c r="AA61" s="290"/>
      <c r="AB61" s="290"/>
      <c r="AC61" s="290"/>
    </row>
    <row r="62" spans="1:29" ht="16.5" thickBot="1">
      <c r="A62" s="267"/>
      <c r="B62" s="267"/>
      <c r="C62" s="267"/>
      <c r="D62" s="267"/>
      <c r="E62" s="267"/>
      <c r="F62" s="267"/>
      <c r="G62" s="267"/>
      <c r="H62" s="267"/>
      <c r="I62" s="267"/>
      <c r="J62" s="267"/>
      <c r="K62" s="267"/>
      <c r="L62" s="267"/>
      <c r="M62" s="267"/>
      <c r="N62" s="267"/>
      <c r="O62" s="267"/>
      <c r="P62" s="267"/>
      <c r="Q62" s="267"/>
      <c r="R62" s="68">
        <v>7</v>
      </c>
      <c r="S62" s="290" t="s">
        <v>486</v>
      </c>
      <c r="T62" s="290"/>
      <c r="U62" s="290"/>
      <c r="V62" s="291">
        <v>7</v>
      </c>
      <c r="W62" s="292"/>
      <c r="X62" s="290" t="s">
        <v>487</v>
      </c>
      <c r="Y62" s="290"/>
      <c r="Z62" s="290"/>
      <c r="AA62" s="290"/>
      <c r="AB62" s="290"/>
      <c r="AC62" s="290"/>
    </row>
  </sheetData>
  <sheetProtection password="B198" sheet="1" objects="1" scenarios="1" selectLockedCells="1" autoFilter="0"/>
  <autoFilter ref="A20:C20">
    <filterColumn colId="1" showButton="0"/>
  </autoFilter>
  <mergeCells count="288">
    <mergeCell ref="A45:C47"/>
    <mergeCell ref="F45:I47"/>
    <mergeCell ref="L45:P47"/>
    <mergeCell ref="S58:U58"/>
    <mergeCell ref="V58:W58"/>
    <mergeCell ref="J26:K26"/>
    <mergeCell ref="L26:M26"/>
    <mergeCell ref="N26:O26"/>
    <mergeCell ref="B28:C28"/>
    <mergeCell ref="D28:E28"/>
    <mergeCell ref="F28:G28"/>
    <mergeCell ref="H28:I28"/>
    <mergeCell ref="D45:E47"/>
    <mergeCell ref="J45:K47"/>
    <mergeCell ref="A50:P62"/>
    <mergeCell ref="Q50:Q62"/>
    <mergeCell ref="S57:U57"/>
    <mergeCell ref="L30:M30"/>
    <mergeCell ref="L31:M31"/>
    <mergeCell ref="N31:O31"/>
    <mergeCell ref="J31:K31"/>
    <mergeCell ref="N37:O37"/>
    <mergeCell ref="N35:O35"/>
    <mergeCell ref="S35:U35"/>
    <mergeCell ref="X61:AC61"/>
    <mergeCell ref="S62:U62"/>
    <mergeCell ref="V62:W62"/>
    <mergeCell ref="X62:AC62"/>
    <mergeCell ref="S59:U59"/>
    <mergeCell ref="V59:W59"/>
    <mergeCell ref="X59:AC59"/>
    <mergeCell ref="S60:U60"/>
    <mergeCell ref="V60:W60"/>
    <mergeCell ref="X60:AC60"/>
    <mergeCell ref="S61:U61"/>
    <mergeCell ref="V61:W61"/>
    <mergeCell ref="X58:AC58"/>
    <mergeCell ref="R50:AC52"/>
    <mergeCell ref="R53:AC54"/>
    <mergeCell ref="S55:U55"/>
    <mergeCell ref="V55:AC55"/>
    <mergeCell ref="S56:U56"/>
    <mergeCell ref="V56:W56"/>
    <mergeCell ref="X56:AC56"/>
    <mergeCell ref="S20:U20"/>
    <mergeCell ref="V20:X20"/>
    <mergeCell ref="V37:X37"/>
    <mergeCell ref="S41:U41"/>
    <mergeCell ref="V41:AC41"/>
    <mergeCell ref="R42:X42"/>
    <mergeCell ref="S26:U26"/>
    <mergeCell ref="V26:X26"/>
    <mergeCell ref="S27:U27"/>
    <mergeCell ref="V27:X27"/>
    <mergeCell ref="V57:W57"/>
    <mergeCell ref="X57:AC57"/>
    <mergeCell ref="S24:U24"/>
    <mergeCell ref="V24:X24"/>
    <mergeCell ref="V23:X23"/>
    <mergeCell ref="V32:X32"/>
    <mergeCell ref="N25:O25"/>
    <mergeCell ref="N22:O22"/>
    <mergeCell ref="H25:I25"/>
    <mergeCell ref="J25:K25"/>
    <mergeCell ref="L25:M25"/>
    <mergeCell ref="N29:O29"/>
    <mergeCell ref="S31:U31"/>
    <mergeCell ref="V31:X31"/>
    <mergeCell ref="R45:X49"/>
    <mergeCell ref="B48:P49"/>
    <mergeCell ref="B30:C30"/>
    <mergeCell ref="F25:G25"/>
    <mergeCell ref="B27:C27"/>
    <mergeCell ref="D27:E27"/>
    <mergeCell ref="F27:G27"/>
    <mergeCell ref="H27:I27"/>
    <mergeCell ref="J27:K27"/>
    <mergeCell ref="L27:M27"/>
    <mergeCell ref="N27:O27"/>
    <mergeCell ref="B26:C26"/>
    <mergeCell ref="D26:E26"/>
    <mergeCell ref="F26:G26"/>
    <mergeCell ref="H26:I26"/>
    <mergeCell ref="V36:X36"/>
    <mergeCell ref="F19:G19"/>
    <mergeCell ref="H19:I19"/>
    <mergeCell ref="J19:K19"/>
    <mergeCell ref="L18:M18"/>
    <mergeCell ref="L19:M19"/>
    <mergeCell ref="N19:O19"/>
    <mergeCell ref="S21:U21"/>
    <mergeCell ref="V21:X21"/>
    <mergeCell ref="J23:K23"/>
    <mergeCell ref="L23:M23"/>
    <mergeCell ref="N23:O23"/>
    <mergeCell ref="R17:R19"/>
    <mergeCell ref="F20:G20"/>
    <mergeCell ref="N18:O18"/>
    <mergeCell ref="N12:O16"/>
    <mergeCell ref="H20:I20"/>
    <mergeCell ref="J20:K20"/>
    <mergeCell ref="L20:M20"/>
    <mergeCell ref="N24:O24"/>
    <mergeCell ref="S23:U23"/>
    <mergeCell ref="A12:A19"/>
    <mergeCell ref="B12:C19"/>
    <mergeCell ref="L24:M24"/>
    <mergeCell ref="N21:O21"/>
    <mergeCell ref="B21:C21"/>
    <mergeCell ref="D21:E21"/>
    <mergeCell ref="F21:G21"/>
    <mergeCell ref="H21:I21"/>
    <mergeCell ref="J21:K21"/>
    <mergeCell ref="L21:M21"/>
    <mergeCell ref="B22:C22"/>
    <mergeCell ref="D22:E22"/>
    <mergeCell ref="F22:G22"/>
    <mergeCell ref="H22:I22"/>
    <mergeCell ref="J22:K22"/>
    <mergeCell ref="L22:M22"/>
    <mergeCell ref="H23:I23"/>
    <mergeCell ref="D19:E19"/>
    <mergeCell ref="B20:C20"/>
    <mergeCell ref="D20:E20"/>
    <mergeCell ref="B25:C25"/>
    <mergeCell ref="D25:E25"/>
    <mergeCell ref="N20:O20"/>
    <mergeCell ref="A7:B7"/>
    <mergeCell ref="C7:P7"/>
    <mergeCell ref="E8:F8"/>
    <mergeCell ref="G8:H8"/>
    <mergeCell ref="I8:L8"/>
    <mergeCell ref="M8:P8"/>
    <mergeCell ref="D18:E18"/>
    <mergeCell ref="F18:G18"/>
    <mergeCell ref="H18:I18"/>
    <mergeCell ref="J18:K18"/>
    <mergeCell ref="D11:E11"/>
    <mergeCell ref="F11:G11"/>
    <mergeCell ref="H11:I11"/>
    <mergeCell ref="J11:K11"/>
    <mergeCell ref="A11:C11"/>
    <mergeCell ref="H24:I24"/>
    <mergeCell ref="J24:K24"/>
    <mergeCell ref="D12:G13"/>
    <mergeCell ref="H12:M13"/>
    <mergeCell ref="O1:P3"/>
    <mergeCell ref="B4:C4"/>
    <mergeCell ref="D4:K4"/>
    <mergeCell ref="L4:P4"/>
    <mergeCell ref="A5:P5"/>
    <mergeCell ref="A6:D6"/>
    <mergeCell ref="P12:P17"/>
    <mergeCell ref="D14:E16"/>
    <mergeCell ref="F14:G16"/>
    <mergeCell ref="H14:I16"/>
    <mergeCell ref="J14:K16"/>
    <mergeCell ref="L14:M16"/>
    <mergeCell ref="B9:K9"/>
    <mergeCell ref="L9:N9"/>
    <mergeCell ref="O9:P9"/>
    <mergeCell ref="A10:B10"/>
    <mergeCell ref="C10:G10"/>
    <mergeCell ref="H10:J10"/>
    <mergeCell ref="K10:P10"/>
    <mergeCell ref="L11:P11"/>
    <mergeCell ref="B2:N3"/>
    <mergeCell ref="B1:N1"/>
    <mergeCell ref="E6:P6"/>
    <mergeCell ref="A1:A4"/>
    <mergeCell ref="B23:C23"/>
    <mergeCell ref="D23:E23"/>
    <mergeCell ref="F23:G23"/>
    <mergeCell ref="B24:C24"/>
    <mergeCell ref="D24:E24"/>
    <mergeCell ref="F24:G24"/>
    <mergeCell ref="S28:U28"/>
    <mergeCell ref="V28:X28"/>
    <mergeCell ref="S30:U30"/>
    <mergeCell ref="V30:X30"/>
    <mergeCell ref="S29:U29"/>
    <mergeCell ref="V29:X29"/>
    <mergeCell ref="N30:O30"/>
    <mergeCell ref="J28:K28"/>
    <mergeCell ref="L28:M28"/>
    <mergeCell ref="N28:O28"/>
    <mergeCell ref="D30:E30"/>
    <mergeCell ref="F30:G30"/>
    <mergeCell ref="H30:I30"/>
    <mergeCell ref="J30:K30"/>
    <mergeCell ref="J29:K29"/>
    <mergeCell ref="L29:M29"/>
    <mergeCell ref="S25:U25"/>
    <mergeCell ref="V25:X25"/>
    <mergeCell ref="H29:I29"/>
    <mergeCell ref="B29:C29"/>
    <mergeCell ref="D29:E29"/>
    <mergeCell ref="F29:G29"/>
    <mergeCell ref="B31:C31"/>
    <mergeCell ref="D31:E31"/>
    <mergeCell ref="F31:G31"/>
    <mergeCell ref="H31:I31"/>
    <mergeCell ref="B32:C32"/>
    <mergeCell ref="D32:E32"/>
    <mergeCell ref="F32:G32"/>
    <mergeCell ref="H32:I32"/>
    <mergeCell ref="A43:P44"/>
    <mergeCell ref="R43:T44"/>
    <mergeCell ref="L39:M39"/>
    <mergeCell ref="S39:U39"/>
    <mergeCell ref="W43:X44"/>
    <mergeCell ref="V39:X39"/>
    <mergeCell ref="B40:C40"/>
    <mergeCell ref="D40:E40"/>
    <mergeCell ref="F40:G40"/>
    <mergeCell ref="H40:I40"/>
    <mergeCell ref="J40:K40"/>
    <mergeCell ref="L40:M40"/>
    <mergeCell ref="V40:X40"/>
    <mergeCell ref="B39:C39"/>
    <mergeCell ref="D39:E39"/>
    <mergeCell ref="F39:G39"/>
    <mergeCell ref="C41:P42"/>
    <mergeCell ref="U43:V44"/>
    <mergeCell ref="N39:O39"/>
    <mergeCell ref="N40:O40"/>
    <mergeCell ref="S40:U40"/>
    <mergeCell ref="H39:I39"/>
    <mergeCell ref="J39:K39"/>
    <mergeCell ref="J32:K32"/>
    <mergeCell ref="L32:M32"/>
    <mergeCell ref="N32:O32"/>
    <mergeCell ref="S32:U32"/>
    <mergeCell ref="B36:C36"/>
    <mergeCell ref="D36:E36"/>
    <mergeCell ref="F36:G36"/>
    <mergeCell ref="H36:I36"/>
    <mergeCell ref="J36:K36"/>
    <mergeCell ref="L36:M36"/>
    <mergeCell ref="B35:C35"/>
    <mergeCell ref="D35:E35"/>
    <mergeCell ref="F35:G35"/>
    <mergeCell ref="H35:I35"/>
    <mergeCell ref="J35:K35"/>
    <mergeCell ref="B33:C33"/>
    <mergeCell ref="D33:E33"/>
    <mergeCell ref="F33:G33"/>
    <mergeCell ref="H33:I33"/>
    <mergeCell ref="J33:K33"/>
    <mergeCell ref="B34:C34"/>
    <mergeCell ref="D34:E34"/>
    <mergeCell ref="F34:G34"/>
    <mergeCell ref="H34:I34"/>
    <mergeCell ref="S38:U38"/>
    <mergeCell ref="N33:O33"/>
    <mergeCell ref="S33:U33"/>
    <mergeCell ref="J34:K34"/>
    <mergeCell ref="L34:M34"/>
    <mergeCell ref="N34:O34"/>
    <mergeCell ref="S37:U37"/>
    <mergeCell ref="L33:M33"/>
    <mergeCell ref="L35:M35"/>
    <mergeCell ref="N36:O36"/>
    <mergeCell ref="S36:U36"/>
    <mergeCell ref="V38:X38"/>
    <mergeCell ref="J38:K38"/>
    <mergeCell ref="H37:I37"/>
    <mergeCell ref="J37:K37"/>
    <mergeCell ref="N38:O38"/>
    <mergeCell ref="B38:C38"/>
    <mergeCell ref="D38:E38"/>
    <mergeCell ref="F38:G38"/>
    <mergeCell ref="H38:I38"/>
    <mergeCell ref="L38:M38"/>
    <mergeCell ref="B37:C37"/>
    <mergeCell ref="L37:M37"/>
    <mergeCell ref="Q1:Q49"/>
    <mergeCell ref="R1:X16"/>
    <mergeCell ref="V17:X19"/>
    <mergeCell ref="S22:U22"/>
    <mergeCell ref="V22:X22"/>
    <mergeCell ref="S17:U19"/>
    <mergeCell ref="V33:X33"/>
    <mergeCell ref="S34:U34"/>
    <mergeCell ref="V34:X34"/>
    <mergeCell ref="V35:X35"/>
    <mergeCell ref="D37:E37"/>
    <mergeCell ref="F37:G37"/>
  </mergeCells>
  <printOptions horizontalCentered="1"/>
  <pageMargins left="0.35" right="0.35" top="0.3" bottom="0.3" header="0.3" footer="0.3"/>
  <pageSetup paperSize="9" orientation="portrait" errors="blank" r:id="rId1"/>
  <headerFooter>
    <oddFooter>&amp;R&amp;A</oddFooter>
  </headerFooter>
  <legacyDrawing r:id="rId2"/>
  <oleObjects>
    <oleObject progId="PBrush" shapeId="28673" r:id="rId3"/>
    <oleObject progId="PBrush" shapeId="28674" r:id="rId4"/>
  </oleObjects>
</worksheet>
</file>

<file path=xl/worksheets/sheet5.xml><?xml version="1.0" encoding="utf-8"?>
<worksheet xmlns="http://schemas.openxmlformats.org/spreadsheetml/2006/main" xmlns:r="http://schemas.openxmlformats.org/officeDocument/2006/relationships">
  <sheetPr codeName="Sheet6"/>
  <dimension ref="A1:CY62"/>
  <sheetViews>
    <sheetView zoomScaleNormal="100" workbookViewId="0">
      <selection activeCell="A21" sqref="A21"/>
    </sheetView>
  </sheetViews>
  <sheetFormatPr defaultRowHeight="15.75"/>
  <cols>
    <col min="1" max="1" width="9.7109375" style="2" customWidth="1"/>
    <col min="2" max="2" width="8.7109375" style="19" customWidth="1"/>
    <col min="3" max="3" width="5.7109375" style="19" customWidth="1"/>
    <col min="4" max="4" width="8" style="2" customWidth="1"/>
    <col min="5" max="5" width="3.5703125" style="2" customWidth="1"/>
    <col min="6" max="6" width="7" style="2" customWidth="1"/>
    <col min="7" max="7" width="4.7109375" style="2" customWidth="1"/>
    <col min="8" max="8" width="7" style="2" customWidth="1"/>
    <col min="9" max="9" width="3.28515625" style="2" customWidth="1"/>
    <col min="10" max="10" width="7.28515625" style="2" customWidth="1"/>
    <col min="11" max="11" width="3" style="2" customWidth="1"/>
    <col min="12" max="12" width="6.5703125" style="2" customWidth="1"/>
    <col min="13" max="13" width="4.140625" style="2" customWidth="1"/>
    <col min="14" max="14" width="6.5703125" style="2" customWidth="1"/>
    <col min="15" max="15" width="4.140625" style="2" customWidth="1"/>
    <col min="16" max="16" width="6.85546875" style="2" customWidth="1"/>
    <col min="17" max="17" width="4.28515625" style="2" customWidth="1"/>
    <col min="18" max="18" width="20.7109375" style="2" customWidth="1"/>
    <col min="19" max="20" width="9.140625" style="2"/>
    <col min="21" max="21" width="5.140625" style="2" customWidth="1"/>
    <col min="22" max="23" width="9.140625" style="2"/>
    <col min="24" max="24" width="12.85546875" style="2" customWidth="1"/>
    <col min="25" max="27" width="12.85546875" style="2" hidden="1" customWidth="1"/>
    <col min="28" max="28" width="19" style="2" hidden="1" customWidth="1"/>
    <col min="29" max="29" width="13" style="2" hidden="1" customWidth="1"/>
    <col min="30" max="30" width="16.42578125" style="2" hidden="1" customWidth="1"/>
    <col min="31" max="31" width="15.42578125" style="2" hidden="1" customWidth="1"/>
    <col min="32" max="32" width="17.28515625" style="2" hidden="1" customWidth="1"/>
    <col min="33" max="33" width="19.28515625" style="2" hidden="1" customWidth="1"/>
    <col min="34" max="34" width="17" style="2" hidden="1" customWidth="1"/>
    <col min="35" max="35" width="15.42578125" style="2" hidden="1" customWidth="1"/>
    <col min="36" max="36" width="17.85546875" style="2" hidden="1" customWidth="1"/>
    <col min="37" max="37" width="17.140625" style="2" hidden="1" customWidth="1"/>
    <col min="38" max="38" width="13.28515625" style="2" hidden="1" customWidth="1"/>
    <col min="39" max="39" width="15" style="2" hidden="1" customWidth="1"/>
    <col min="40" max="40" width="13.85546875" style="2" hidden="1" customWidth="1"/>
    <col min="41" max="41" width="14.7109375" style="2" hidden="1" customWidth="1"/>
    <col min="42" max="42" width="18.140625" style="2" hidden="1" customWidth="1"/>
    <col min="43" max="43" width="16" style="2" hidden="1" customWidth="1"/>
    <col min="44" max="44" width="14.140625" style="2" hidden="1" customWidth="1"/>
    <col min="45" max="45" width="17" style="2" hidden="1" customWidth="1"/>
    <col min="46" max="46" width="14.7109375" style="2" hidden="1" customWidth="1"/>
    <col min="47" max="47" width="15" style="2" hidden="1" customWidth="1"/>
    <col min="48" max="48" width="14.7109375" style="2" hidden="1" customWidth="1"/>
    <col min="49" max="49" width="17.140625" style="2" hidden="1" customWidth="1"/>
    <col min="50" max="50" width="13.5703125" style="2" hidden="1" customWidth="1"/>
    <col min="51" max="51" width="14.28515625" style="2" hidden="1" customWidth="1"/>
    <col min="52" max="52" width="11.5703125" style="2" hidden="1" customWidth="1"/>
    <col min="53" max="53" width="11.42578125" style="2" hidden="1" customWidth="1"/>
    <col min="54" max="54" width="12.7109375" style="2" hidden="1" customWidth="1"/>
    <col min="55" max="55" width="18.42578125" style="2" hidden="1" customWidth="1"/>
    <col min="56" max="56" width="14.7109375" style="2" hidden="1" customWidth="1"/>
    <col min="57" max="57" width="19.28515625" style="2" hidden="1" customWidth="1"/>
    <col min="58" max="58" width="17" style="2" hidden="1" customWidth="1"/>
    <col min="59" max="59" width="16.7109375" style="2" hidden="1" customWidth="1"/>
    <col min="60" max="60" width="14.85546875" style="2" hidden="1" customWidth="1"/>
    <col min="61" max="61" width="13.140625" style="2" hidden="1" customWidth="1"/>
    <col min="62" max="62" width="13" style="2" hidden="1" customWidth="1"/>
    <col min="63" max="63" width="14.28515625" style="2" hidden="1" customWidth="1"/>
    <col min="64" max="64" width="11" style="2" hidden="1" customWidth="1"/>
    <col min="65" max="65" width="13.42578125" style="2" hidden="1" customWidth="1"/>
    <col min="66" max="66" width="11.85546875" style="2" hidden="1" customWidth="1"/>
    <col min="67" max="67" width="11.7109375" style="2" hidden="1" customWidth="1"/>
    <col min="68" max="68" width="15.28515625" style="2" hidden="1" customWidth="1"/>
    <col min="69" max="69" width="13.85546875" style="2" hidden="1" customWidth="1"/>
    <col min="70" max="70" width="12.7109375" style="2" hidden="1" customWidth="1"/>
    <col min="71" max="71" width="17.7109375" style="2" hidden="1" customWidth="1"/>
    <col min="72" max="72" width="13.42578125" style="2" hidden="1" customWidth="1"/>
    <col min="73" max="73" width="12.7109375" style="2" hidden="1" customWidth="1"/>
    <col min="74" max="74" width="13.85546875" style="2" hidden="1" customWidth="1"/>
    <col min="75" max="75" width="16.85546875" style="2" hidden="1" customWidth="1"/>
    <col min="76" max="76" width="14.7109375" style="2" hidden="1" customWidth="1"/>
    <col min="77" max="77" width="18" style="2" hidden="1" customWidth="1"/>
    <col min="78" max="78" width="20.7109375" style="2" hidden="1" customWidth="1"/>
    <col min="79" max="79" width="21.7109375" style="2" hidden="1" customWidth="1"/>
    <col min="80" max="80" width="23.85546875" style="2" hidden="1" customWidth="1"/>
    <col min="81" max="81" width="24.140625" style="2" hidden="1" customWidth="1"/>
    <col min="82" max="82" width="18.42578125" style="2" hidden="1" customWidth="1"/>
    <col min="83" max="83" width="17" style="2" hidden="1" customWidth="1"/>
    <col min="84" max="84" width="20" style="2" hidden="1" customWidth="1"/>
    <col min="85" max="85" width="18" style="2" hidden="1" customWidth="1"/>
    <col min="86" max="86" width="18.85546875" style="2" hidden="1" customWidth="1"/>
    <col min="87" max="87" width="20.42578125" style="2" hidden="1" customWidth="1"/>
    <col min="88" max="88" width="16.42578125" style="2" hidden="1" customWidth="1"/>
    <col min="89" max="90" width="17.5703125" style="2" hidden="1" customWidth="1"/>
    <col min="91" max="91" width="17.7109375" style="2" hidden="1" customWidth="1"/>
    <col min="92" max="92" width="19" style="2" hidden="1" customWidth="1"/>
    <col min="93" max="93" width="16.5703125" style="2" hidden="1" customWidth="1"/>
    <col min="94" max="94" width="17" style="2" hidden="1" customWidth="1"/>
    <col min="95" max="95" width="20.85546875" style="2" hidden="1" customWidth="1"/>
    <col min="96" max="96" width="18.7109375" style="2" hidden="1" customWidth="1"/>
    <col min="97" max="97" width="16.7109375" style="2" hidden="1" customWidth="1"/>
    <col min="98" max="98" width="16.85546875" style="2" hidden="1" customWidth="1"/>
    <col min="99" max="99" width="20.140625" style="2" hidden="1" customWidth="1"/>
    <col min="100" max="100" width="17.28515625" style="2" hidden="1" customWidth="1"/>
    <col min="101" max="101" width="16.85546875" style="2" hidden="1" customWidth="1"/>
    <col min="102" max="102" width="16.7109375" style="2" hidden="1" customWidth="1"/>
    <col min="103" max="103" width="20.42578125" style="2" hidden="1" customWidth="1"/>
    <col min="104" max="16384" width="9.140625" style="2"/>
  </cols>
  <sheetData>
    <row r="1" spans="1:27" s="20" customFormat="1" ht="12" customHeight="1">
      <c r="A1" s="216"/>
      <c r="B1" s="219" t="s">
        <v>900</v>
      </c>
      <c r="C1" s="219"/>
      <c r="D1" s="219"/>
      <c r="E1" s="219"/>
      <c r="F1" s="219"/>
      <c r="G1" s="219"/>
      <c r="H1" s="219"/>
      <c r="I1" s="219"/>
      <c r="J1" s="219"/>
      <c r="K1" s="219"/>
      <c r="L1" s="219"/>
      <c r="M1" s="219"/>
      <c r="N1" s="219"/>
      <c r="O1" s="210"/>
      <c r="P1" s="210"/>
      <c r="Q1" s="210"/>
      <c r="R1" s="322" t="s">
        <v>117</v>
      </c>
      <c r="S1" s="323"/>
      <c r="T1" s="323"/>
      <c r="U1" s="323"/>
      <c r="V1" s="323"/>
      <c r="W1" s="323"/>
      <c r="X1" s="323"/>
      <c r="Y1" s="106"/>
      <c r="Z1" s="91"/>
      <c r="AA1" s="91"/>
    </row>
    <row r="2" spans="1:27" s="20" customFormat="1" ht="12" customHeight="1">
      <c r="A2" s="216"/>
      <c r="B2" s="218" t="s">
        <v>0</v>
      </c>
      <c r="C2" s="218"/>
      <c r="D2" s="218"/>
      <c r="E2" s="218"/>
      <c r="F2" s="218"/>
      <c r="G2" s="218"/>
      <c r="H2" s="218"/>
      <c r="I2" s="218"/>
      <c r="J2" s="218"/>
      <c r="K2" s="218"/>
      <c r="L2" s="218"/>
      <c r="M2" s="218"/>
      <c r="N2" s="218"/>
      <c r="O2" s="210"/>
      <c r="P2" s="210"/>
      <c r="Q2" s="210"/>
      <c r="R2" s="324"/>
      <c r="S2" s="325"/>
      <c r="T2" s="325"/>
      <c r="U2" s="325"/>
      <c r="V2" s="325"/>
      <c r="W2" s="325"/>
      <c r="X2" s="325"/>
      <c r="Y2" s="106"/>
      <c r="Z2" s="91"/>
      <c r="AA2" s="91"/>
    </row>
    <row r="3" spans="1:27" s="20" customFormat="1" ht="12" customHeight="1">
      <c r="A3" s="216"/>
      <c r="B3" s="218"/>
      <c r="C3" s="218"/>
      <c r="D3" s="218"/>
      <c r="E3" s="218"/>
      <c r="F3" s="218"/>
      <c r="G3" s="218"/>
      <c r="H3" s="218"/>
      <c r="I3" s="218"/>
      <c r="J3" s="218"/>
      <c r="K3" s="218"/>
      <c r="L3" s="218"/>
      <c r="M3" s="218"/>
      <c r="N3" s="218"/>
      <c r="O3" s="210"/>
      <c r="P3" s="210"/>
      <c r="Q3" s="210"/>
      <c r="R3" s="324"/>
      <c r="S3" s="325"/>
      <c r="T3" s="325"/>
      <c r="U3" s="325"/>
      <c r="V3" s="325"/>
      <c r="W3" s="325"/>
      <c r="X3" s="325"/>
      <c r="Y3" s="106"/>
      <c r="Z3" s="91"/>
      <c r="AA3" s="91"/>
    </row>
    <row r="4" spans="1:27" s="20" customFormat="1" ht="18" customHeight="1">
      <c r="A4" s="216"/>
      <c r="B4" s="216"/>
      <c r="C4" s="216"/>
      <c r="D4" s="210" t="s">
        <v>16</v>
      </c>
      <c r="E4" s="210"/>
      <c r="F4" s="210"/>
      <c r="G4" s="210"/>
      <c r="H4" s="210"/>
      <c r="I4" s="210"/>
      <c r="J4" s="210"/>
      <c r="K4" s="210"/>
      <c r="L4" s="329"/>
      <c r="M4" s="329"/>
      <c r="N4" s="329"/>
      <c r="O4" s="329"/>
      <c r="P4" s="329"/>
      <c r="Q4" s="210"/>
      <c r="R4" s="324"/>
      <c r="S4" s="325"/>
      <c r="T4" s="325"/>
      <c r="U4" s="325"/>
      <c r="V4" s="325"/>
      <c r="W4" s="325"/>
      <c r="X4" s="325"/>
      <c r="Y4" s="106"/>
      <c r="Z4" s="91"/>
      <c r="AA4" s="91"/>
    </row>
    <row r="5" spans="1:27" s="20" customFormat="1" ht="11.25" customHeight="1">
      <c r="A5" s="216"/>
      <c r="B5" s="216"/>
      <c r="C5" s="216"/>
      <c r="D5" s="216"/>
      <c r="E5" s="216"/>
      <c r="F5" s="216"/>
      <c r="G5" s="216"/>
      <c r="H5" s="216"/>
      <c r="I5" s="216"/>
      <c r="J5" s="216"/>
      <c r="K5" s="216"/>
      <c r="L5" s="216"/>
      <c r="M5" s="216"/>
      <c r="N5" s="216"/>
      <c r="O5" s="216"/>
      <c r="P5" s="216"/>
      <c r="Q5" s="210"/>
      <c r="R5" s="324"/>
      <c r="S5" s="325"/>
      <c r="T5" s="325"/>
      <c r="U5" s="325"/>
      <c r="V5" s="325"/>
      <c r="W5" s="325"/>
      <c r="X5" s="325"/>
      <c r="Y5" s="106"/>
      <c r="Z5" s="91"/>
      <c r="AA5" s="91"/>
    </row>
    <row r="6" spans="1:27" s="22" customFormat="1" ht="21.95" customHeight="1">
      <c r="A6" s="215" t="s">
        <v>332</v>
      </c>
      <c r="B6" s="215"/>
      <c r="C6" s="215"/>
      <c r="D6" s="215"/>
      <c r="E6" s="217" t="str">
        <f>Sheet1!$E$6</f>
        <v xml:space="preserve">Architecture </v>
      </c>
      <c r="F6" s="217"/>
      <c r="G6" s="217"/>
      <c r="H6" s="217"/>
      <c r="I6" s="217"/>
      <c r="J6" s="217"/>
      <c r="K6" s="217"/>
      <c r="L6" s="217"/>
      <c r="M6" s="217"/>
      <c r="N6" s="217"/>
      <c r="O6" s="217"/>
      <c r="P6" s="217"/>
      <c r="Q6" s="210"/>
      <c r="R6" s="324"/>
      <c r="S6" s="325"/>
      <c r="T6" s="325"/>
      <c r="U6" s="326"/>
      <c r="V6" s="326"/>
      <c r="W6" s="326"/>
      <c r="X6" s="326"/>
      <c r="Y6" s="107"/>
      <c r="Z6" s="92"/>
      <c r="AA6" s="92"/>
    </row>
    <row r="7" spans="1:27" s="22" customFormat="1" ht="21.95" customHeight="1">
      <c r="A7" s="215" t="s">
        <v>333</v>
      </c>
      <c r="B7" s="215"/>
      <c r="C7" s="217" t="str">
        <f>Sheet1!$C$7</f>
        <v>B.ARCH</v>
      </c>
      <c r="D7" s="217"/>
      <c r="E7" s="217"/>
      <c r="F7" s="217"/>
      <c r="G7" s="217"/>
      <c r="H7" s="217"/>
      <c r="I7" s="217"/>
      <c r="J7" s="217"/>
      <c r="K7" s="217"/>
      <c r="L7" s="217"/>
      <c r="M7" s="217"/>
      <c r="N7" s="217"/>
      <c r="O7" s="217"/>
      <c r="P7" s="217"/>
      <c r="Q7" s="210"/>
      <c r="R7" s="324"/>
      <c r="S7" s="325"/>
      <c r="T7" s="325"/>
      <c r="U7" s="326"/>
      <c r="V7" s="326"/>
      <c r="W7" s="326"/>
      <c r="X7" s="326"/>
      <c r="Y7" s="107"/>
      <c r="Z7" s="92"/>
      <c r="AA7" s="92"/>
    </row>
    <row r="8" spans="1:27" s="22" customFormat="1" ht="21.95" customHeight="1">
      <c r="A8" s="40" t="s">
        <v>1</v>
      </c>
      <c r="B8" s="27" t="str">
        <f>Sheet1!$B$8</f>
        <v>Eighth</v>
      </c>
      <c r="C8" s="26" t="s">
        <v>2</v>
      </c>
      <c r="D8" s="28" t="str">
        <f>Sheet1!$D$8</f>
        <v>Fourth</v>
      </c>
      <c r="E8" s="331" t="s">
        <v>3</v>
      </c>
      <c r="F8" s="331"/>
      <c r="G8" s="332" t="str">
        <f>Sheet1!$G$8</f>
        <v>18AR</v>
      </c>
      <c r="H8" s="332"/>
      <c r="I8" s="333" t="str">
        <f>Sheet1!$I$8</f>
        <v>Regular Exam</v>
      </c>
      <c r="J8" s="333"/>
      <c r="K8" s="333"/>
      <c r="L8" s="333"/>
      <c r="M8" s="330" t="str">
        <f>Sheet1!$M$8</f>
        <v>Oct, 2023</v>
      </c>
      <c r="N8" s="330"/>
      <c r="O8" s="330"/>
      <c r="P8" s="330"/>
      <c r="Q8" s="210"/>
      <c r="R8" s="324"/>
      <c r="S8" s="325"/>
      <c r="T8" s="325"/>
      <c r="U8" s="326"/>
      <c r="V8" s="326"/>
      <c r="W8" s="326"/>
      <c r="X8" s="326"/>
      <c r="Y8" s="107"/>
      <c r="Z8" s="92"/>
      <c r="AA8" s="92"/>
    </row>
    <row r="9" spans="1:27" s="22" customFormat="1" ht="21.95" customHeight="1">
      <c r="A9" s="25" t="s">
        <v>4</v>
      </c>
      <c r="B9" s="217" t="str">
        <f>Sheet1!$B$9</f>
        <v>Architectural Design-VII</v>
      </c>
      <c r="C9" s="217"/>
      <c r="D9" s="217"/>
      <c r="E9" s="217"/>
      <c r="F9" s="217"/>
      <c r="G9" s="217"/>
      <c r="H9" s="217"/>
      <c r="I9" s="217"/>
      <c r="J9" s="217"/>
      <c r="K9" s="217"/>
      <c r="L9" s="336" t="s">
        <v>5</v>
      </c>
      <c r="M9" s="336"/>
      <c r="N9" s="336"/>
      <c r="O9" s="335" t="str">
        <f>Sheet1!$O$9</f>
        <v>16/10/2023</v>
      </c>
      <c r="P9" s="335"/>
      <c r="Q9" s="210"/>
      <c r="R9" s="324"/>
      <c r="S9" s="325"/>
      <c r="T9" s="325"/>
      <c r="U9" s="326"/>
      <c r="V9" s="326"/>
      <c r="W9" s="326"/>
      <c r="X9" s="326"/>
      <c r="Y9" s="107"/>
      <c r="Z9" s="92"/>
      <c r="AA9" s="92"/>
    </row>
    <row r="10" spans="1:27" s="22" customFormat="1" ht="21.95" customHeight="1">
      <c r="A10" s="215" t="s">
        <v>328</v>
      </c>
      <c r="B10" s="215"/>
      <c r="C10" s="305" t="str">
        <f>Sheet1!$C$10</f>
        <v>Dr. Siraj Ahmed</v>
      </c>
      <c r="D10" s="305"/>
      <c r="E10" s="305"/>
      <c r="F10" s="305"/>
      <c r="G10" s="305"/>
      <c r="H10" s="212" t="s">
        <v>329</v>
      </c>
      <c r="I10" s="212"/>
      <c r="J10" s="212"/>
      <c r="K10" s="334" t="str">
        <f>Sheet1!$K$10</f>
        <v>Dr. Furqan Ahmed</v>
      </c>
      <c r="L10" s="334"/>
      <c r="M10" s="334"/>
      <c r="N10" s="334"/>
      <c r="O10" s="334"/>
      <c r="P10" s="334"/>
      <c r="Q10" s="210"/>
      <c r="R10" s="324"/>
      <c r="S10" s="325"/>
      <c r="T10" s="325"/>
      <c r="U10" s="326"/>
      <c r="V10" s="326"/>
      <c r="W10" s="326"/>
      <c r="X10" s="326"/>
      <c r="Y10" s="107"/>
      <c r="Z10" s="92"/>
      <c r="AA10" s="92"/>
    </row>
    <row r="11" spans="1:27" s="20" customFormat="1" ht="9.9499999999999993" customHeight="1">
      <c r="A11" s="232"/>
      <c r="B11" s="232"/>
      <c r="C11" s="232"/>
      <c r="D11" s="306" t="s">
        <v>384</v>
      </c>
      <c r="E11" s="306"/>
      <c r="F11" s="306" t="s">
        <v>384</v>
      </c>
      <c r="G11" s="306"/>
      <c r="H11" s="230" t="s">
        <v>384</v>
      </c>
      <c r="I11" s="230"/>
      <c r="J11" s="230" t="s">
        <v>384</v>
      </c>
      <c r="K11" s="230"/>
      <c r="L11" s="337"/>
      <c r="M11" s="337"/>
      <c r="N11" s="337"/>
      <c r="O11" s="337"/>
      <c r="P11" s="337"/>
      <c r="Q11" s="210"/>
      <c r="R11" s="324"/>
      <c r="S11" s="325"/>
      <c r="T11" s="325"/>
      <c r="U11" s="326"/>
      <c r="V11" s="326"/>
      <c r="W11" s="326"/>
      <c r="X11" s="326"/>
      <c r="Y11" s="107"/>
      <c r="Z11" s="92"/>
      <c r="AA11" s="92"/>
    </row>
    <row r="12" spans="1:27" s="20" customFormat="1" ht="18" customHeight="1">
      <c r="A12" s="233" t="s">
        <v>7</v>
      </c>
      <c r="B12" s="236" t="s">
        <v>8</v>
      </c>
      <c r="C12" s="237"/>
      <c r="D12" s="220" t="s">
        <v>17</v>
      </c>
      <c r="E12" s="220"/>
      <c r="F12" s="220"/>
      <c r="G12" s="220"/>
      <c r="H12" s="220" t="s">
        <v>18</v>
      </c>
      <c r="I12" s="220"/>
      <c r="J12" s="220"/>
      <c r="K12" s="220"/>
      <c r="L12" s="220"/>
      <c r="M12" s="220"/>
      <c r="N12" s="220" t="s">
        <v>377</v>
      </c>
      <c r="O12" s="220"/>
      <c r="P12" s="222" t="s">
        <v>10</v>
      </c>
      <c r="Q12" s="210"/>
      <c r="R12" s="324"/>
      <c r="S12" s="325"/>
      <c r="T12" s="325"/>
      <c r="U12" s="326"/>
      <c r="V12" s="326"/>
      <c r="W12" s="326"/>
      <c r="X12" s="326"/>
      <c r="Y12" s="107"/>
      <c r="Z12" s="92"/>
      <c r="AA12" s="92"/>
    </row>
    <row r="13" spans="1:27" s="20" customFormat="1" ht="18" customHeight="1">
      <c r="A13" s="234"/>
      <c r="B13" s="238"/>
      <c r="C13" s="239"/>
      <c r="D13" s="220"/>
      <c r="E13" s="220"/>
      <c r="F13" s="220"/>
      <c r="G13" s="220"/>
      <c r="H13" s="220"/>
      <c r="I13" s="220"/>
      <c r="J13" s="220"/>
      <c r="K13" s="220"/>
      <c r="L13" s="220"/>
      <c r="M13" s="220"/>
      <c r="N13" s="220"/>
      <c r="O13" s="220"/>
      <c r="P13" s="222"/>
      <c r="Q13" s="210"/>
      <c r="R13" s="324"/>
      <c r="S13" s="325"/>
      <c r="T13" s="325"/>
      <c r="U13" s="327"/>
      <c r="V13" s="327"/>
      <c r="W13" s="327"/>
      <c r="X13" s="327"/>
      <c r="Y13" s="108"/>
      <c r="Z13" s="93"/>
      <c r="AA13" s="93"/>
    </row>
    <row r="14" spans="1:27" s="20" customFormat="1" ht="18" customHeight="1">
      <c r="A14" s="234"/>
      <c r="B14" s="238"/>
      <c r="C14" s="239"/>
      <c r="D14" s="170" t="s">
        <v>373</v>
      </c>
      <c r="E14" s="171"/>
      <c r="F14" s="170" t="s">
        <v>374</v>
      </c>
      <c r="G14" s="171"/>
      <c r="H14" s="165" t="s">
        <v>375</v>
      </c>
      <c r="I14" s="165"/>
      <c r="J14" s="165" t="s">
        <v>376</v>
      </c>
      <c r="K14" s="165"/>
      <c r="L14" s="165" t="s">
        <v>377</v>
      </c>
      <c r="M14" s="165"/>
      <c r="N14" s="220"/>
      <c r="O14" s="220"/>
      <c r="P14" s="222"/>
      <c r="Q14" s="210"/>
      <c r="R14" s="324"/>
      <c r="S14" s="325"/>
      <c r="T14" s="325"/>
      <c r="U14" s="327"/>
      <c r="V14" s="327"/>
      <c r="W14" s="327"/>
      <c r="X14" s="327"/>
      <c r="Y14" s="108"/>
      <c r="Z14" s="93"/>
      <c r="AA14" s="93"/>
    </row>
    <row r="15" spans="1:27" s="20" customFormat="1" ht="12" customHeight="1">
      <c r="A15" s="234"/>
      <c r="B15" s="238"/>
      <c r="C15" s="239"/>
      <c r="D15" s="172"/>
      <c r="E15" s="173"/>
      <c r="F15" s="172"/>
      <c r="G15" s="173"/>
      <c r="H15" s="165"/>
      <c r="I15" s="165"/>
      <c r="J15" s="165"/>
      <c r="K15" s="165"/>
      <c r="L15" s="165"/>
      <c r="M15" s="165"/>
      <c r="N15" s="220"/>
      <c r="O15" s="220"/>
      <c r="P15" s="222"/>
      <c r="Q15" s="210"/>
      <c r="R15" s="324"/>
      <c r="S15" s="325"/>
      <c r="T15" s="325"/>
      <c r="U15" s="327"/>
      <c r="V15" s="327"/>
      <c r="W15" s="327"/>
      <c r="X15" s="327"/>
      <c r="Y15" s="108"/>
      <c r="Z15" s="93"/>
      <c r="AA15" s="93"/>
    </row>
    <row r="16" spans="1:27" s="20" customFormat="1" ht="2.25" customHeight="1" thickBot="1">
      <c r="A16" s="234"/>
      <c r="B16" s="238"/>
      <c r="C16" s="239"/>
      <c r="D16" s="172"/>
      <c r="E16" s="173"/>
      <c r="F16" s="172"/>
      <c r="G16" s="173"/>
      <c r="H16" s="166"/>
      <c r="I16" s="166"/>
      <c r="J16" s="166"/>
      <c r="K16" s="166"/>
      <c r="L16" s="166"/>
      <c r="M16" s="166"/>
      <c r="N16" s="221"/>
      <c r="O16" s="221"/>
      <c r="P16" s="222"/>
      <c r="Q16" s="210"/>
      <c r="R16" s="328"/>
      <c r="S16" s="325"/>
      <c r="T16" s="325"/>
      <c r="U16" s="327"/>
      <c r="V16" s="327"/>
      <c r="W16" s="327"/>
      <c r="X16" s="327"/>
      <c r="Y16" s="108"/>
      <c r="Z16" s="93"/>
      <c r="AA16" s="93"/>
    </row>
    <row r="17" spans="1:103" s="20" customFormat="1" ht="18" customHeight="1">
      <c r="A17" s="234"/>
      <c r="B17" s="238"/>
      <c r="C17" s="239"/>
      <c r="D17" s="34" t="s">
        <v>9</v>
      </c>
      <c r="E17" s="35">
        <f>(10*O17)/100</f>
        <v>20</v>
      </c>
      <c r="F17" s="34" t="s">
        <v>9</v>
      </c>
      <c r="G17" s="35">
        <f>(30*O17)/100</f>
        <v>60</v>
      </c>
      <c r="H17" s="34" t="s">
        <v>9</v>
      </c>
      <c r="I17" s="35">
        <f>(30*O17)/100</f>
        <v>60</v>
      </c>
      <c r="J17" s="34" t="s">
        <v>9</v>
      </c>
      <c r="K17" s="35">
        <f>(30*O17)/100</f>
        <v>60</v>
      </c>
      <c r="L17" s="34" t="s">
        <v>9</v>
      </c>
      <c r="M17" s="35">
        <f>(I17+K17)</f>
        <v>120</v>
      </c>
      <c r="N17" s="34" t="s">
        <v>9</v>
      </c>
      <c r="O17" s="36">
        <f>Sheet1!$O$17</f>
        <v>200</v>
      </c>
      <c r="P17" s="312"/>
      <c r="Q17" s="210"/>
      <c r="R17" s="319" t="s">
        <v>334</v>
      </c>
      <c r="S17" s="222" t="s">
        <v>330</v>
      </c>
      <c r="T17" s="222"/>
      <c r="U17" s="222"/>
      <c r="V17" s="222" t="s">
        <v>331</v>
      </c>
      <c r="W17" s="222"/>
      <c r="X17" s="222"/>
      <c r="Y17" s="103"/>
      <c r="Z17" s="88"/>
      <c r="AA17" s="88"/>
    </row>
    <row r="18" spans="1:103" s="30" customFormat="1" ht="15" customHeight="1">
      <c r="A18" s="234"/>
      <c r="B18" s="238"/>
      <c r="C18" s="239"/>
      <c r="D18" s="163"/>
      <c r="E18" s="228"/>
      <c r="F18" s="163"/>
      <c r="G18" s="228"/>
      <c r="H18" s="163"/>
      <c r="I18" s="228"/>
      <c r="J18" s="163"/>
      <c r="K18" s="228"/>
      <c r="L18" s="226" t="s">
        <v>371</v>
      </c>
      <c r="M18" s="227"/>
      <c r="N18" s="226" t="s">
        <v>372</v>
      </c>
      <c r="O18" s="227"/>
      <c r="P18" s="37"/>
      <c r="Q18" s="210"/>
      <c r="R18" s="320"/>
      <c r="S18" s="222"/>
      <c r="T18" s="222"/>
      <c r="U18" s="222"/>
      <c r="V18" s="222"/>
      <c r="W18" s="222"/>
      <c r="X18" s="222"/>
      <c r="Y18" s="103"/>
      <c r="Z18" s="88"/>
      <c r="AA18" s="88"/>
    </row>
    <row r="19" spans="1:103" s="30" customFormat="1" ht="18.95" customHeight="1">
      <c r="A19" s="235"/>
      <c r="B19" s="240"/>
      <c r="C19" s="241"/>
      <c r="D19" s="226" t="s">
        <v>367</v>
      </c>
      <c r="E19" s="227"/>
      <c r="F19" s="226" t="s">
        <v>368</v>
      </c>
      <c r="G19" s="227"/>
      <c r="H19" s="226" t="s">
        <v>369</v>
      </c>
      <c r="I19" s="227"/>
      <c r="J19" s="226" t="s">
        <v>370</v>
      </c>
      <c r="K19" s="227"/>
      <c r="L19" s="313" t="s">
        <v>378</v>
      </c>
      <c r="M19" s="314"/>
      <c r="N19" s="216"/>
      <c r="O19" s="228"/>
      <c r="P19" s="29"/>
      <c r="Q19" s="210"/>
      <c r="R19" s="321"/>
      <c r="S19" s="222"/>
      <c r="T19" s="222"/>
      <c r="U19" s="222"/>
      <c r="V19" s="222"/>
      <c r="W19" s="222"/>
      <c r="X19" s="222"/>
      <c r="Y19" s="103"/>
      <c r="Z19" s="88"/>
      <c r="AA19" s="88"/>
    </row>
    <row r="20" spans="1:103" s="49" customFormat="1" ht="5.0999999999999996" customHeight="1">
      <c r="A20" s="48"/>
      <c r="B20" s="236"/>
      <c r="C20" s="237"/>
      <c r="D20" s="159" t="s">
        <v>384</v>
      </c>
      <c r="E20" s="160"/>
      <c r="F20" s="159" t="s">
        <v>384</v>
      </c>
      <c r="G20" s="160"/>
      <c r="H20" s="159" t="s">
        <v>384</v>
      </c>
      <c r="I20" s="160"/>
      <c r="J20" s="159" t="s">
        <v>384</v>
      </c>
      <c r="K20" s="160"/>
      <c r="L20" s="317"/>
      <c r="M20" s="318"/>
      <c r="N20" s="338"/>
      <c r="O20" s="339"/>
      <c r="P20" s="37"/>
      <c r="Q20" s="210"/>
      <c r="R20" s="54"/>
      <c r="S20" s="340"/>
      <c r="T20" s="341"/>
      <c r="U20" s="342"/>
      <c r="V20" s="284"/>
      <c r="W20" s="285"/>
      <c r="X20" s="223"/>
      <c r="Y20" s="103"/>
      <c r="Z20" s="88"/>
      <c r="AA20" s="88"/>
      <c r="AF20" s="49" t="b">
        <f>Sheet4!$AF$40</f>
        <v>0</v>
      </c>
      <c r="AG20" s="69" t="str">
        <f>IF(AND(AF21=TRUE, AF20=TRUE),IF(A21-Sheet4!A40=1,"OK","INCORRECT"),"")</f>
        <v/>
      </c>
      <c r="BO20" s="49" t="str">
        <f>Sheet4!BO40</f>
        <v/>
      </c>
      <c r="BP20" s="49" t="b">
        <f>Sheet4!BP40</f>
        <v>0</v>
      </c>
      <c r="BQ20" s="49" t="b">
        <f>Sheet4!BQ40</f>
        <v>0</v>
      </c>
      <c r="BR20" s="49" t="b">
        <f>Sheet4!BR40</f>
        <v>0</v>
      </c>
      <c r="BS20" s="49" t="str">
        <f>Sheet4!BS40</f>
        <v/>
      </c>
      <c r="BT20" s="49" t="str">
        <f>Sheet4!BT40</f>
        <v/>
      </c>
      <c r="BU20" s="49" t="str">
        <f>Sheet4!BU40</f>
        <v/>
      </c>
      <c r="BV20" s="49" t="str">
        <f>Sheet4!BV40</f>
        <v/>
      </c>
      <c r="BW20" s="49" t="str">
        <f>Sheet4!BW40</f>
        <v/>
      </c>
      <c r="BX20" s="49" t="str">
        <f>Sheet4!BX40</f>
        <v>INCORRECT</v>
      </c>
      <c r="BY20" s="49" t="b">
        <f>Sheet4!BY40</f>
        <v>0</v>
      </c>
      <c r="BZ20" s="49" t="str">
        <f>Sheet4!BZ40</f>
        <v/>
      </c>
      <c r="CA20" s="49" t="b">
        <f>Sheet4!CA40</f>
        <v>0</v>
      </c>
      <c r="CB20" s="49" t="b">
        <f>Sheet4!CB40</f>
        <v>0</v>
      </c>
      <c r="CC20" s="49" t="b">
        <f>Sheet4!CC40</f>
        <v>0</v>
      </c>
      <c r="CD20" s="49" t="b">
        <f>Sheet4!CD40</f>
        <v>0</v>
      </c>
      <c r="CE20" s="49" t="b">
        <f>Sheet4!CE40</f>
        <v>0</v>
      </c>
      <c r="CF20" s="49" t="b">
        <f>Sheet4!CF40</f>
        <v>0</v>
      </c>
      <c r="CG20" s="49" t="str">
        <f>Sheet4!CG40</f>
        <v/>
      </c>
      <c r="CH20" s="49" t="str">
        <f>Sheet4!CH40</f>
        <v/>
      </c>
      <c r="CI20" s="49" t="str">
        <f>Sheet4!CI40</f>
        <v/>
      </c>
      <c r="CJ20" s="49" t="str">
        <f>Sheet4!CJ40</f>
        <v/>
      </c>
      <c r="CK20" s="49" t="str">
        <f>Sheet4!CK40</f>
        <v/>
      </c>
      <c r="CL20" s="49" t="str">
        <f>Sheet4!CL40</f>
        <v/>
      </c>
      <c r="CM20" s="49" t="str">
        <f>Sheet4!CM40</f>
        <v/>
      </c>
      <c r="CN20" s="49" t="str">
        <f>Sheet4!CN40</f>
        <v/>
      </c>
      <c r="CO20" s="49" t="str">
        <f>Sheet4!CO40</f>
        <v>NO</v>
      </c>
      <c r="CP20" s="49" t="str">
        <f>Sheet4!CP40</f>
        <v>NO</v>
      </c>
      <c r="CQ20" s="49" t="str">
        <f>Sheet4!CQ40</f>
        <v>NO</v>
      </c>
      <c r="CR20" s="49" t="str">
        <f>Sheet4!CR40</f>
        <v>NO</v>
      </c>
      <c r="CS20" s="49" t="str">
        <f>Sheet4!CS40</f>
        <v>OK</v>
      </c>
      <c r="CT20" s="49" t="b">
        <f>Sheet4!CT40</f>
        <v>0</v>
      </c>
      <c r="CU20" s="49" t="b">
        <f>Sheet4!CU40</f>
        <v>0</v>
      </c>
      <c r="CV20" s="49" t="b">
        <f>Sheet4!CV40</f>
        <v>0</v>
      </c>
      <c r="CW20" s="49" t="b">
        <f>Sheet4!CW40</f>
        <v>0</v>
      </c>
      <c r="CX20" s="49" t="str">
        <f>Sheet4!CX40</f>
        <v>SEQUENCE INCORRECT</v>
      </c>
      <c r="CY20" s="49">
        <f>Sheet4!CY40</f>
        <v>18</v>
      </c>
    </row>
    <row r="21" spans="1:103" s="20" customFormat="1" ht="18.95" customHeight="1" thickBot="1">
      <c r="A21" s="51"/>
      <c r="B21" s="157"/>
      <c r="C21" s="158"/>
      <c r="D21" s="157"/>
      <c r="E21" s="158"/>
      <c r="F21" s="157"/>
      <c r="G21" s="158"/>
      <c r="H21" s="157"/>
      <c r="I21" s="158"/>
      <c r="J21" s="157"/>
      <c r="K21" s="158"/>
      <c r="L21" s="151" t="str">
        <f>IF(AND(B21&lt;&gt;"", H21&lt;&gt;"", J21&lt;&gt;"",OR(H21&lt;=I17,H21="ABS"),OR(J21&lt;=K17,J21="ABS")),IF(AND(J21="ABS"),"ABS",IF(SUM(H21:J21)=0,"ZERO",SUM(H21,J21))),"")</f>
        <v/>
      </c>
      <c r="M21" s="151"/>
      <c r="N21" s="286" t="str">
        <f>IF(AND(A21&lt;&gt;"",B21&lt;&gt;"",D21&lt;&gt;"", F21&lt;&gt;"", H21&lt;&gt;"", J21&lt;&gt;"",S21="", R21="OK", V21="",OR(D21&lt;=E17,D21="ABS"),OR(F21&lt;=G17,F21="ABS"),OR(H21&lt;=I17,H21="ABS"),OR(J21&lt;=K17,J21="ABS")),IF(AND(OR(D21=0,D21="ABS"),OR(F21=0,F21="ABS"),OR(L21=0,L21="ABS"),D21="ABS",F21="ABS",L21="ABS"),"ABS",IF(AND(SUM(D21:F21)=0,OR(L21="ZERO",L21="ABS")),"ZERO",IF(L21="ABS",SUM(D21,F21),SUM(D21,F21,H21,J21)))),"")</f>
        <v/>
      </c>
      <c r="O21" s="153"/>
      <c r="P21" s="97" t="str">
        <f>IF(N21="","",IF(O17=250,LOOKUP(N21,{"ABS","ZERO",0,125,137,150,165,187,212},{"FAIL","FAIL","FAIL","C","C+","B","B+","A","A+"}),IF(O17=200,LOOKUP(N21,{"ABS","ZERO",0,100,110,120,132,150,170},{"FAIL","FAIL","FAIL","C","C+","B","B+","A","A+"}),IF(O17=150,LOOKUP(N21,{"ABS","ZERO",0,75,82,90,99,112,127},{"FAIL","FAIL","FAIL","C","C+","B","B+","A","A+"}),IF(O17=100,LOOKUP(N21,{"ABS","ZERO",0,50,55,60,66,75,85},{"FAIL","FAIL","FAIL","C","C+","B","B+","A","A+"}),IF(O17=50,LOOKUP(N21,{"ABS","ZERO",0,25,27,30,33,37,42},{"FAIL","FAIL","FAIL","C","C+","B","B+","A","A+"})))))))</f>
        <v/>
      </c>
      <c r="Q21" s="210"/>
      <c r="R21" s="66" t="str">
        <f>IF(A21&lt;&gt;"",IF(CX21="SEQUENCE CORRECT",IF(OR(T(AB21)="OK",T(Z21)="oKK",T(Y21)="oKK",T(AA21)="oKK",T(AC21)="oOk",T(AD21)="Okk",AE21="ok"),"OK","FORMAT INCORRECT"),"SEQUENCE INCORRECT"),"")</f>
        <v/>
      </c>
      <c r="S21" s="315" t="str">
        <f>IF(AND(A21&lt;&gt;"",B21&lt;&gt;""),IF(OR(D21&lt;&gt;"ABS"),IF(OR(AND(D21&lt;ROUNDDOWN((0.7*E17),0),D21&lt;&gt;0),D21&gt;E17,D21=""),"Attendance Marks incorrect",""),""),"")</f>
        <v/>
      </c>
      <c r="T21" s="316"/>
      <c r="U21" s="316"/>
      <c r="V21" s="167" t="str">
        <f>IF(OR(AND(OR(F21&lt;=G17, F21=0, F21="ABS"),OR(H21&lt;=I17, H21=0, H21="ABS"),OR(J21&lt;=K17, J21=0,J21="ABS"))),IF(OR(AND(A21="",B21="",D21="",F21="",H21="",J21=""),AND(A21&lt;&gt;"",B21&lt;&gt;"",D21&lt;&gt;"",F21&lt;&gt;"",H21&lt;&gt;"",J21&lt;&gt;"", AG21="OK")),"","Given Marks or Format is incorrect"),"Given Marks or Format is incorrect")</f>
        <v/>
      </c>
      <c r="W21" s="168"/>
      <c r="X21" s="169"/>
      <c r="Y21" s="109" t="b">
        <f>IF(AND(EXACT(LEFT(B21,3),LEFT(G10,3)),MID(B21,4,1)="-",ISNUMBER(INT(MID(B21,5,1))),ISNUMBER(INT(MID(B21,6,1))),MID(B21,5,2)&lt;&gt;"00",MID(B21,5,2)&lt;&gt;MID(G10,2,2),EXACT(MID(B21,7,4),RIGHT(G10,4)),ISNUMBER(INT(MID(B21,11,1))),ISNUMBER(INT(MID(B21,12,1))),MID(B21,11,2)&lt;&gt;"00",OR(ISNUMBER(INT(MID(B21,11,3))),MID(B21,13,1)=""),OR(AND(ISNUMBER(INT(MID(B21,11,3))),MID(B21,11,1)&lt;&gt;"0",MID(B21,14,1)=""),AND((ISNUMBER(INT(MID(B21,11,2)))),MID(B21,13,1)=""))),"oKK")</f>
        <v>0</v>
      </c>
      <c r="Z21" s="1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1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12" t="b">
        <f>IF(AND( EXACT(LEFT(B21,LEN(G8)), G8),ISNUMBER(INT(MID(B21,(LEN(G8)+1),1))),ISNUMBER(INT(MID(B21,(LEN(G8)+2),1))), MID(B21,(LEN(G8)+1),2)&lt;&gt;"00",OR(ISNUMBER(INT(MID(B21,(LEN(G8)+3),1))),MID(B21,(LEN(G8)+3),1)=""),  OR(AND(ISNUMBER(INT(MID(B21,(LEN(G8)+1),3))),MID(B21,(LEN(G8)+1),1)&lt;&gt;"0", MID(B21,(LEN(G8)+4),1)=""),AND((ISNUMBER(INT(MID(B21,(LEN(G8)+1),2)))),MID(B21,(LEN(G8)+3),1)=""))),"OK")</f>
        <v>0</v>
      </c>
      <c r="AC21" s="1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14" t="b">
        <f>IF(LEFT(B21,1)="K",IF(AND(EXACT(LEFT(B21,3),LEFT(G8,3)),MID(B21,4,1)="-",ISNUMBER(INT(MID(B21,5,1))),ISNUMBER(INT(MID(B21,6,1))),MID(B21,5,2)&lt;&gt;"00", MID(B21,5,2)&lt;&gt;MID(G8,2,2),EXACT(MID(B21,7,2), RIGHT(G8,2)),ISNUMBER(INT(MID(B21,9,1))),ISNUMBER(INT(MID(B21,10,1))),MID(B21,9,2)&lt;&gt;"00",OR(ISNUMBER(INT(MID(B21,9,3))),MID(B21,11,1)=""),OR(AND(ISNUMBER(INT(MID(B21,9,3))),MID(B21,9,1)&lt;&gt;"0",MID(B21,12,1)=""),AND((ISNUMBER(INT(MID(B21,9,2)))),MID(B21,11,1)=""))),"oKK"))</f>
        <v>0</v>
      </c>
      <c r="AE21" s="15"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20" t="b">
        <f>IF(ISNUMBER(A21)&lt;&gt;"",AND(ISNUMBER(INT(MID(A21,1,3))),MID(A21,4,1)="",MID(A21,1,1)&lt;&gt;"0"))</f>
        <v>0</v>
      </c>
      <c r="AG21" s="69" t="str">
        <f>IF(AND(AG20="OK",AF21=TRUE),"OK","S# INCORRECT")</f>
        <v>S# INCORRECT</v>
      </c>
      <c r="BO21" s="55" t="str">
        <f>RIGHT(B21,3)</f>
        <v/>
      </c>
      <c r="BP21" s="55" t="b">
        <f>ISNUMBER(INT((MID(BO21,1,1))))</f>
        <v>0</v>
      </c>
      <c r="BQ21" s="55" t="b">
        <f>ISNUMBER(INT((MID(BO21,2,1))))</f>
        <v>0</v>
      </c>
      <c r="BR21" s="55" t="b">
        <f>ISNUMBER(INT((MID(BO21,3,1))))</f>
        <v>0</v>
      </c>
      <c r="BS21" s="55" t="str">
        <f>IF(BP21=TRUE, MID(BO21,1,1),"")</f>
        <v/>
      </c>
      <c r="BT21" s="55" t="str">
        <f>IF(BQ21=TRUE, MID(BO21,2,1),"")</f>
        <v/>
      </c>
      <c r="BU21" s="55" t="str">
        <f>IF(BR21=TRUE, MID(BO21,3,1),"")</f>
        <v/>
      </c>
      <c r="BV21" s="55" t="str">
        <f>T(BS21)&amp;T(BT21)&amp;T(BU21)</f>
        <v/>
      </c>
      <c r="BW21" s="60" t="str">
        <f>IF(BV21="","",INT(TRIM(BV21)))</f>
        <v/>
      </c>
      <c r="BX21" s="61" t="str">
        <f>"OK"</f>
        <v>OK</v>
      </c>
      <c r="BY21" s="55" t="b">
        <f>BW21&gt;BW20</f>
        <v>0</v>
      </c>
      <c r="BZ21" s="62" t="str">
        <f>LEFT(B21,6)</f>
        <v/>
      </c>
      <c r="CA21" s="55" t="b">
        <f>ISNUMBER(INT((MID(BZ21,1,1))))</f>
        <v>0</v>
      </c>
      <c r="CB21" s="55" t="b">
        <f>ISNUMBER(INT((MID(BZ21,2,1))))</f>
        <v>0</v>
      </c>
      <c r="CC21" s="55" t="b">
        <f>ISNUMBER(INT((MID(BZ21,3,1))))</f>
        <v>0</v>
      </c>
      <c r="CD21" s="55" t="b">
        <f>ISNUMBER(INT((MID(BZ21,4,1))))</f>
        <v>0</v>
      </c>
      <c r="CE21" s="55" t="b">
        <f>ISNUMBER(INT((MID(BZ21,5,1))))</f>
        <v>0</v>
      </c>
      <c r="CF21" s="55" t="b">
        <f>ISNUMBER(INT((MID(BZ21,6,1))))</f>
        <v>0</v>
      </c>
      <c r="CG21" s="55" t="str">
        <f>IF(CA21=TRUE, MID(BZ21,1,1),"")</f>
        <v/>
      </c>
      <c r="CH21" s="55" t="str">
        <f>IF(CB21=TRUE, MID(BZ21,2,1),"")</f>
        <v/>
      </c>
      <c r="CI21" s="55" t="str">
        <f>IF(CC21=TRUE, MID(BZ21,3,1),"")</f>
        <v/>
      </c>
      <c r="CJ21" s="55" t="str">
        <f>IF(CD21=TRUE, MID(BZ21,4,1),"")</f>
        <v/>
      </c>
      <c r="CK21" s="55" t="str">
        <f>IF(CE21=TRUE, MID(BZ21,5,1),"")</f>
        <v/>
      </c>
      <c r="CL21" s="55" t="str">
        <f>IF(CF21=TRUE, MID(BZ21,6,1),"")</f>
        <v/>
      </c>
      <c r="CM21" s="62" t="str">
        <f>TRIM(T(CG21)&amp;T(CH21)&amp;T(CI21))</f>
        <v/>
      </c>
      <c r="CN21" s="62" t="str">
        <f>TRIM(T(CJ21)&amp;T(CK21)&amp;T(CL21))</f>
        <v/>
      </c>
      <c r="CO21" s="63" t="str">
        <f>IF(OR(MID(BZ21,3,1)="-",MID(BZ21,4,1)="-"),T(CM21),"NO")</f>
        <v>NO</v>
      </c>
      <c r="CP21" s="63" t="str">
        <f>IF(OR(MID(BZ21,3,1)="-",MID(BZ21,4,1)="-"),T(CN21),"NO")</f>
        <v>NO</v>
      </c>
      <c r="CQ21" s="61" t="str">
        <f>IF(AND(CO21&lt;&gt;"NO", CP21&lt;&gt;"NO"),IF(CP21&lt;CO21,"OK","INCORRECT"),"NO")</f>
        <v>NO</v>
      </c>
      <c r="CR21" s="61" t="str">
        <f>IF(AND(CO21&lt;&gt;"NO", CP21&lt;&gt;"NO"),IF(CP21&lt;=CP20,"OK","INCORRECT"),"NO")</f>
        <v>NO</v>
      </c>
      <c r="CS21" s="63" t="str">
        <f>IF(OR(AND(OR(AND(CQ21="NO",CR21="NO"),AND(CQ21="OK", CR21="OK")),AND(CQ20="NO", CR20="NO")),AND(AND(CQ21="OK",CR21="OK",OR(AND(CQ20="NO", CR20="NO"),AND(CQ20="OK", CR20="OK"))))),"OK","INCORRECT")</f>
        <v>OK</v>
      </c>
      <c r="CT21" s="55" t="b">
        <f>IF(CS21="OK",IF(AND(CO20="NO",CO21="NO"),BW21&gt;BW20))</f>
        <v>0</v>
      </c>
      <c r="CU21" s="55" t="b">
        <f>IF(CS21="OK",AND(CQ21="OK",CR21="OK",CQ20="NO",CR20="NO"))</f>
        <v>0</v>
      </c>
      <c r="CV21" s="55" t="b">
        <f>IF(CS21="OK",IF(AND(EXACT(CN20,CN21)),BW21&gt;BW20))</f>
        <v>0</v>
      </c>
      <c r="CW21" s="55" t="b">
        <f>IF(CS21="OK",CP21&lt;CP20)</f>
        <v>0</v>
      </c>
      <c r="CX21" s="62" t="str">
        <f>IF(AND(CT21=FALSE,CU21=FALSE,CV21=FALSE,CW21=FALSE),"SEQUENCE INCORRECT","SEQUENCE CORRECT")</f>
        <v>SEQUENCE INCORRECT</v>
      </c>
      <c r="CY21" s="64">
        <f>COUNTIF(B20:B20,T(B21))</f>
        <v>1</v>
      </c>
    </row>
    <row r="22" spans="1:103" s="20" customFormat="1" ht="18.95" customHeight="1" thickBot="1">
      <c r="A22" s="51"/>
      <c r="B22" s="157"/>
      <c r="C22" s="158"/>
      <c r="D22" s="157"/>
      <c r="E22" s="158"/>
      <c r="F22" s="157"/>
      <c r="G22" s="158"/>
      <c r="H22" s="157"/>
      <c r="I22" s="158"/>
      <c r="J22" s="157"/>
      <c r="K22" s="158"/>
      <c r="L22" s="151" t="str">
        <f>IF(AND(B22&lt;&gt;"", H22&lt;&gt;"", J22&lt;&gt;"",OR(H22&lt;=I17,H22="ABS"),OR(J22&lt;=K17,J22="ABS")),IF(AND(J22="ABS"),"ABS",IF(SUM(H22:J22)=0,"ZERO",SUM(H22,J22))),"")</f>
        <v/>
      </c>
      <c r="M22" s="151"/>
      <c r="N22" s="152" t="str">
        <f>IF(AND(A22&lt;&gt;"",B22&lt;&gt;"",D22&lt;&gt;"", F22&lt;&gt;"", H22&lt;&gt;"", J22&lt;&gt;"",S22="",R22="OK", V22="",OR(D22&lt;=E17,D22="ABS"),OR(F22&lt;=G17,F22="ABS"),OR(H22&lt;=I17,H22="ABS"),OR(J22&lt;=K17,J22="ABS")),IF(AND(OR(D22=0,D22="ABS"),OR(F22=0,F22="ABS"),OR(L22=0,L22="ABS"),D22="ABS",F22="ABS",L22="ABS"),"ABS",IF(AND(SUM(D22:F22)=0,OR(L22="ZERO",L22="ABS")),"ZERO",IF(L22="ABS",SUM(D22,F22),SUM(D22,F22,H22,J22)))),"")</f>
        <v/>
      </c>
      <c r="O22" s="153"/>
      <c r="P22" s="97" t="str">
        <f>IF(N22="","",IF(O17=250,LOOKUP(N22,{"ABS","ZERO",0,125,137,150,165,187,212},{"FAIL","FAIL","FAIL","C","C+","B","B+","A","A+"}),IF(O17=200,LOOKUP(N22,{"ABS","ZERO",0,100,110,120,132,150,170},{"FAIL","FAIL","FAIL","C","C+","B","B+","A","A+"}),IF(O17=150,LOOKUP(N22,{"ABS","ZERO",0,75,82,90,99,112,127},{"FAIL","FAIL","FAIL","C","C+","B","B+","A","A+"}),IF(O17=100,LOOKUP(N22,{"ABS","ZERO",0,50,55,60,66,75,85},{"FAIL","FAIL","FAIL","C","C+","B","B+","A","A+"}),IF(O17=50,LOOKUP(N22,{"ABS","ZERO",0,25,27,30,33,37,42},{"FAIL","FAIL","FAIL","C","C+","B","B+","A","A+"})))))))</f>
        <v/>
      </c>
      <c r="Q22" s="210"/>
      <c r="R22" s="66" t="str">
        <f t="shared" ref="R22:R40" si="0">IF(A22&lt;&gt;"",IF(CX22="SEQUENCE CORRECT",IF(OR(T(AB22)="OK",T(Z22)="oKK",T(Y22)="oKK",T(AA22)="oKK",T(AC22)="oOk",T(AD22)="Okk",AE22="ok"),"OK","FORMAT INCORRECT"),"SEQUENCE INCORRECT"),"")</f>
        <v/>
      </c>
      <c r="S22" s="169" t="str">
        <f>IF(AND(A22&lt;&gt;"",B22&lt;&gt;""),IF(OR(D22&lt;&gt;"ABS"),IF(OR(AND(D22&lt;ROUNDDOWN((0.7*E17),0),D22&lt;&gt;0),D22&gt;E17,D22=""),"Attendance Marks incorrect",""),""),"")</f>
        <v/>
      </c>
      <c r="T22" s="304"/>
      <c r="U22" s="304"/>
      <c r="V22" s="148" t="str">
        <f>IF(OR(AND(OR(F22&lt;=G17, F22=0, F22="ABS"),OR(H22&lt;=I17, H22=0, H22="ABS"),OR(J22&lt;=K17, J22=0,J22="ABS"))),IF(OR(AND(A22="",B22="",D22="",F22="",H22="",J22=""),AND(A22&lt;&gt;"",B22&lt;&gt;"",D22&lt;&gt;"",F22&lt;&gt;"",H22&lt;&gt;"",J22&lt;&gt;"", AG22="OK")),"","Given Marks or Format is incorrect"),"Given Marks or Format is incorrect")</f>
        <v/>
      </c>
      <c r="W22" s="149"/>
      <c r="X22" s="150"/>
      <c r="Y22" s="109" t="b">
        <f>IF(AND(EXACT(LEFT(B22,3),LEFT(G10,3)),MID(B22,4,1)="-",ISNUMBER(INT(MID(B22,5,1))),ISNUMBER(INT(MID(B22,6,1))),MID(B22,5,2)&lt;&gt;"00",MID(B22,5,2)&lt;&gt;MID(G10,2,2),EXACT(MID(B22,7,4),RIGHT(G10,4)),ISNUMBER(INT(MID(B22,11,1))),ISNUMBER(INT(MID(B22,12,1))),MID(B22,11,2)&lt;&gt;"00",OR(ISNUMBER(INT(MID(B22,11,3))),MID(B22,13,1)=""),OR(AND(ISNUMBER(INT(MID(B22,11,3))),MID(B22,11,1)&lt;&gt;"0",MID(B22,14,1)=""),AND((ISNUMBER(INT(MID(B22,11,2)))),MID(B22,13,1)=""))),"oKK")</f>
        <v>0</v>
      </c>
      <c r="Z22" s="1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1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12" t="b">
        <f>IF(AND( EXACT(LEFT(B22,LEN(G8)), G8),ISNUMBER(INT(MID(B22,(LEN(G8)+1),1))),ISNUMBER(INT(MID(B22,(LEN(G8)+2),1))), MID(B22,(LEN(G8)+1),2)&lt;&gt;"00",OR(ISNUMBER(INT(MID(B22,(LEN(G8)+3),1))),MID(B22,(LEN(G8)+3),1)=""),  OR(AND(ISNUMBER(INT(MID(B22,(LEN(G8)+1),3))),MID(B22,(LEN(G8)+1),1)&lt;&gt;"0", MID(B22,(LEN(G8)+4),1)=""),AND((ISNUMBER(INT(MID(B22,(LEN(G8)+1),2)))),MID(B22,(LEN(G8)+3),1)=""))),"OK")</f>
        <v>0</v>
      </c>
      <c r="AC22" s="1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14" t="b">
        <f>IF(LEFT(B22,1)="K",IF(AND(EXACT(LEFT(B22,3),LEFT(G8,3)),MID(B22,4,1)="-",ISNUMBER(INT(MID(B22,5,1))),ISNUMBER(INT(MID(B22,6,1))),MID(B22,5,2)&lt;&gt;"00", MID(B22,5,2)&lt;&gt;MID(G8,2,2),EXACT(MID(B22,7,2), RIGHT(G8,2)),ISNUMBER(INT(MID(B22,9,1))),ISNUMBER(INT(MID(B22,10,1))),MID(B22,9,2)&lt;&gt;"00",OR(ISNUMBER(INT(MID(B22,9,3))),MID(B22,11,1)=""),OR(AND(ISNUMBER(INT(MID(B22,9,3))),MID(B22,9,1)&lt;&gt;"0",MID(B22,12,1)=""),AND((ISNUMBER(INT(MID(B22,9,2)))),MID(B22,11,1)=""))),"oKK"))</f>
        <v>0</v>
      </c>
      <c r="AE22" s="15"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20" t="b">
        <f>IF(AND(ISNUMBER(A21)&lt;&gt;"",ISNUMBER(A22)&lt;&gt;""),IF(AND(ISNUMBER(A22),ISNUMBER(A21)),IF(A22-A21=1,AND(ISNUMBER(INT(MID(A22,1,3))),MID(A22,4,1)="",MID(A22,1,1)&lt;&gt;"0"))))</f>
        <v>0</v>
      </c>
      <c r="AG22" s="20" t="str">
        <f t="shared" ref="AG22:AG40" si="1">IF(AF22=TRUE,"OK","S# INCORRECT")</f>
        <v>S# INCORRECT</v>
      </c>
      <c r="BO22" s="55" t="str">
        <f t="shared" ref="BO22:BO39" si="2">RIGHT(B22,3)</f>
        <v/>
      </c>
      <c r="BP22" s="55" t="b">
        <f t="shared" ref="BP22:BP39" si="3">ISNUMBER(INT((MID(BO22,1,1))))</f>
        <v>0</v>
      </c>
      <c r="BQ22" s="55" t="b">
        <f t="shared" ref="BQ22:BQ39" si="4">ISNUMBER(INT((MID(BO22,2,1))))</f>
        <v>0</v>
      </c>
      <c r="BR22" s="55" t="b">
        <f t="shared" ref="BR22:BR39" si="5">ISNUMBER(INT((MID(BO22,3,1))))</f>
        <v>0</v>
      </c>
      <c r="BS22" s="55" t="str">
        <f t="shared" ref="BS22:BS39" si="6">IF(BP22=TRUE, MID(BO22,1,1),"")</f>
        <v/>
      </c>
      <c r="BT22" s="55" t="str">
        <f t="shared" ref="BT22:BT39" si="7">IF(BQ22=TRUE, MID(BO22,2,1),"")</f>
        <v/>
      </c>
      <c r="BU22" s="55" t="str">
        <f t="shared" ref="BU22:BU39" si="8">IF(BR22=TRUE, MID(BO22,3,1),"")</f>
        <v/>
      </c>
      <c r="BV22" s="55" t="str">
        <f t="shared" ref="BV22:BV39" si="9">T(BS22)&amp;T(BT22)&amp;T(BU22)</f>
        <v/>
      </c>
      <c r="BW22" s="60" t="str">
        <f t="shared" ref="BW22:BW39" si="10">IF(BV22="","",INT(TRIM(BV22)))</f>
        <v/>
      </c>
      <c r="BX22" s="61" t="str">
        <f>IF(BW22&gt;BW21,"OK","INCORRECT")</f>
        <v>INCORRECT</v>
      </c>
      <c r="BY22" s="55" t="b">
        <f>BW22&gt;BW21</f>
        <v>0</v>
      </c>
      <c r="BZ22" s="62" t="str">
        <f t="shared" ref="BZ22:BZ39" si="11">LEFT(B22,6)</f>
        <v/>
      </c>
      <c r="CA22" s="55" t="b">
        <f t="shared" ref="CA22:CA39" si="12">ISNUMBER(INT((MID(BZ22,1,1))))</f>
        <v>0</v>
      </c>
      <c r="CB22" s="55" t="b">
        <f t="shared" ref="CB22:CB39" si="13">ISNUMBER(INT((MID(BZ22,2,1))))</f>
        <v>0</v>
      </c>
      <c r="CC22" s="55" t="b">
        <f t="shared" ref="CC22:CC39" si="14">ISNUMBER(INT((MID(BZ22,3,1))))</f>
        <v>0</v>
      </c>
      <c r="CD22" s="55" t="b">
        <f t="shared" ref="CD22:CD39" si="15">ISNUMBER(INT((MID(BZ22,4,1))))</f>
        <v>0</v>
      </c>
      <c r="CE22" s="55" t="b">
        <f t="shared" ref="CE22:CE39" si="16">ISNUMBER(INT((MID(BZ22,5,1))))</f>
        <v>0</v>
      </c>
      <c r="CF22" s="55" t="b">
        <f t="shared" ref="CF22:CF39" si="17">ISNUMBER(INT((MID(BZ22,6,1))))</f>
        <v>0</v>
      </c>
      <c r="CG22" s="55" t="str">
        <f t="shared" ref="CG22:CG39" si="18">IF(CA22=TRUE, MID(BZ22,1,1),"")</f>
        <v/>
      </c>
      <c r="CH22" s="55" t="str">
        <f t="shared" ref="CH22:CH39" si="19">IF(CB22=TRUE, MID(BZ22,2,1),"")</f>
        <v/>
      </c>
      <c r="CI22" s="55" t="str">
        <f t="shared" ref="CI22:CI39" si="20">IF(CC22=TRUE, MID(BZ22,3,1),"")</f>
        <v/>
      </c>
      <c r="CJ22" s="55" t="str">
        <f t="shared" ref="CJ22:CJ39" si="21">IF(CD22=TRUE, MID(BZ22,4,1),"")</f>
        <v/>
      </c>
      <c r="CK22" s="55" t="str">
        <f t="shared" ref="CK22:CK39" si="22">IF(CE22=TRUE, MID(BZ22,5,1),"")</f>
        <v/>
      </c>
      <c r="CL22" s="55" t="str">
        <f t="shared" ref="CL22:CL39" si="23">IF(CF22=TRUE, MID(BZ22,6,1),"")</f>
        <v/>
      </c>
      <c r="CM22" s="62" t="str">
        <f t="shared" ref="CM22:CM39" si="24">TRIM(T(CG22)&amp;T(CH22)&amp;T(CI22))</f>
        <v/>
      </c>
      <c r="CN22" s="62" t="str">
        <f t="shared" ref="CN22:CN39" si="25">TRIM(T(CJ22)&amp;T(CK22)&amp;T(CL22))</f>
        <v/>
      </c>
      <c r="CO22" s="63" t="str">
        <f t="shared" ref="CO22:CO39" si="26">IF(OR(MID(BZ22,3,1)="-",MID(BZ22,4,1)="-"),T(CM22),"NO")</f>
        <v>NO</v>
      </c>
      <c r="CP22" s="63" t="str">
        <f t="shared" ref="CP22:CP39" si="27">IF(OR(MID(BZ22,3,1)="-",MID(BZ22,4,1)="-"),T(CN22),"NO")</f>
        <v>NO</v>
      </c>
      <c r="CQ22" s="61" t="str">
        <f>IF(AND(CO22&lt;&gt;"NO", CP22&lt;&gt;"NO"),IF(CP22&lt;CO22,"OK","INCORRECT"),"NO")</f>
        <v>NO</v>
      </c>
      <c r="CR22" s="61" t="str">
        <f>IF(AND(CO22&lt;&gt;"NO", CP22&lt;&gt;"NO"),IF(CP22&lt;=CP21,"OK","INCORRECT"),"NO")</f>
        <v>NO</v>
      </c>
      <c r="CS22" s="63" t="str">
        <f>IF(OR(AND(OR(AND(CQ22="NO",CR22="NO"),AND(CQ22="OK", CR22="OK")),AND(CQ21="NO", CR21="NO")),AND(AND(CQ22="OK",CR22="OK",OR(AND(CQ21="NO", CR21="NO"),AND(CQ21="OK", CR21="OK"))))),"OK","INCORRECT")</f>
        <v>OK</v>
      </c>
      <c r="CT22" s="55" t="b">
        <f>IF(CS22="OK",IF(AND(CO21="NO",CO22="NO"),BW22&gt;BW21))</f>
        <v>0</v>
      </c>
      <c r="CU22" s="55" t="b">
        <f>IF(CS22="OK",AND(CQ22="OK",CR22="OK",CQ21="NO",CR21="NO"))</f>
        <v>0</v>
      </c>
      <c r="CV22" s="55" t="b">
        <f>IF(CS22="OK",IF(AND(EXACT(CN21,CN22)),BW22&gt;BW21))</f>
        <v>0</v>
      </c>
      <c r="CW22" s="55" t="b">
        <f>IF(CS22="OK",CP22&lt;CP21)</f>
        <v>0</v>
      </c>
      <c r="CX22" s="62" t="str">
        <f>IF(AND(CT22=FALSE,CU22=FALSE,CV22=FALSE,CW22=FALSE),"SEQUENCE INCORRECT","SEQUENCE CORRECT")</f>
        <v>SEQUENCE INCORRECT</v>
      </c>
      <c r="CY22" s="64">
        <f>COUNTIF(B21:B21,T(B22))</f>
        <v>1</v>
      </c>
    </row>
    <row r="23" spans="1:103" s="20" customFormat="1" ht="18.95" customHeight="1" thickBot="1">
      <c r="A23" s="51"/>
      <c r="B23" s="157"/>
      <c r="C23" s="158"/>
      <c r="D23" s="157"/>
      <c r="E23" s="158"/>
      <c r="F23" s="157"/>
      <c r="G23" s="158"/>
      <c r="H23" s="157"/>
      <c r="I23" s="158"/>
      <c r="J23" s="157"/>
      <c r="K23" s="158"/>
      <c r="L23" s="151" t="str">
        <f>IF(AND(B23&lt;&gt;"", H23&lt;&gt;"", J23&lt;&gt;"",OR(H23&lt;=I17,H23="ABS"),OR(J23&lt;=K17,J23="ABS")),IF(AND(J23="ABS"),"ABS",IF(SUM(H23:J23)=0,"ZERO",SUM(H23,J23))),"")</f>
        <v/>
      </c>
      <c r="M23" s="151"/>
      <c r="N23" s="152" t="str">
        <f>IF(AND(A23&lt;&gt;"",B23&lt;&gt;"",D23&lt;&gt;"", F23&lt;&gt;"", H23&lt;&gt;"", J23&lt;&gt;"",S23="",R23="OK", V23="",OR(D23&lt;=E17,D23="ABS"),OR(F23&lt;=G17,F23="ABS"),OR(H23&lt;=I17,H23="ABS"),OR(J23&lt;=K17,J23="ABS")),IF(AND(OR(D23=0,D23="ABS"),OR(F23=0,F23="ABS"),OR(L23=0,L23="ABS"),D23="ABS",F23="ABS",L23="ABS"),"ABS",IF(AND(SUM(D23:F23)=0,OR(L23="ZERO",L23="ABS")),"ZERO",IF(L23="ABS",SUM(D23,F23),SUM(D23,F23,H23,J23)))),"")</f>
        <v/>
      </c>
      <c r="O23" s="153"/>
      <c r="P23" s="97" t="str">
        <f>IF(N23="","",IF(O17=250,LOOKUP(N23,{"ABS","ZERO",0,125,137,150,165,187,212},{"FAIL","FAIL","FAIL","C","C+","B","B+","A","A+"}),IF(O17=200,LOOKUP(N23,{"ABS","ZERO",0,100,110,120,132,150,170},{"FAIL","FAIL","FAIL","C","C+","B","B+","A","A+"}),IF(O17=150,LOOKUP(N23,{"ABS","ZERO",0,75,82,90,99,112,127},{"FAIL","FAIL","FAIL","C","C+","B","B+","A","A+"}),IF(O17=100,LOOKUP(N23,{"ABS","ZERO",0,50,55,60,66,75,85},{"FAIL","FAIL","FAIL","C","C+","B","B+","A","A+"}),IF(O17=50,LOOKUP(N23,{"ABS","ZERO",0,25,27,30,33,37,42},{"FAIL","FAIL","FAIL","C","C+","B","B+","A","A+"})))))))</f>
        <v/>
      </c>
      <c r="Q23" s="210"/>
      <c r="R23" s="66" t="str">
        <f t="shared" si="0"/>
        <v/>
      </c>
      <c r="S23" s="169" t="str">
        <f>IF(AND(A23&lt;&gt;"",B23&lt;&gt;""),IF(OR(D23&lt;&gt;"ABS"),IF(OR(AND(D23&lt;ROUNDDOWN((0.7*E17),0),D23&lt;&gt;0),D23&gt;E17,D23=""),"Attendance Marks incorrect",""),""),"")</f>
        <v/>
      </c>
      <c r="T23" s="304"/>
      <c r="U23" s="304"/>
      <c r="V23" s="148" t="str">
        <f>IF(OR(AND(OR(F23&lt;=G17, F23=0, F23="ABS"),OR(H23&lt;=I17, H23=0, H23="ABS"),OR(J23&lt;=K17, J23=0,J23="ABS"))),IF(OR(AND(A23="",B23="",D23="",F23="",H23="",J23=""),AND(A23&lt;&gt;"",B23&lt;&gt;"",D23&lt;&gt;"",F23&lt;&gt;"",H23&lt;&gt;"",J23&lt;&gt;"", AG23="OK")),"","Given Marks or Format is incorrect"),"Given Marks or Format is incorrect")</f>
        <v/>
      </c>
      <c r="W23" s="149"/>
      <c r="X23" s="150"/>
      <c r="Y23" s="109" t="b">
        <f>IF(AND(EXACT(LEFT(B23,3),LEFT(G10,3)),MID(B23,4,1)="-",ISNUMBER(INT(MID(B23,5,1))),ISNUMBER(INT(MID(B23,6,1))),MID(B23,5,2)&lt;&gt;"00",MID(B23,5,2)&lt;&gt;MID(G10,2,2),EXACT(MID(B23,7,4),RIGHT(G10,4)),ISNUMBER(INT(MID(B23,11,1))),ISNUMBER(INT(MID(B23,12,1))),MID(B23,11,2)&lt;&gt;"00",OR(ISNUMBER(INT(MID(B23,11,3))),MID(B23,13,1)=""),OR(AND(ISNUMBER(INT(MID(B23,11,3))),MID(B23,11,1)&lt;&gt;"0",MID(B23,14,1)=""),AND((ISNUMBER(INT(MID(B23,11,2)))),MID(B23,13,1)=""))),"oKK")</f>
        <v>0</v>
      </c>
      <c r="Z23" s="1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1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12" t="b">
        <f>IF(AND( EXACT(LEFT(B23,LEN(G8)), G8),ISNUMBER(INT(MID(B23,(LEN(G8)+1),1))),ISNUMBER(INT(MID(B23,(LEN(G8)+2),1))), MID(B23,(LEN(G8)+1),2)&lt;&gt;"00",OR(ISNUMBER(INT(MID(B23,(LEN(G8)+3),1))),MID(B23,(LEN(G8)+3),1)=""),  OR(AND(ISNUMBER(INT(MID(B23,(LEN(G8)+1),3))),MID(B23,(LEN(G8)+1),1)&lt;&gt;"0", MID(B23,(LEN(G8)+4),1)=""),AND((ISNUMBER(INT(MID(B23,(LEN(G8)+1),2)))),MID(B23,(LEN(G8)+3),1)=""))),"OK")</f>
        <v>0</v>
      </c>
      <c r="AC23" s="1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14" t="b">
        <f>IF(LEFT(B23,1)="K",IF(AND(EXACT(LEFT(B23,3),LEFT(G8,3)),MID(B23,4,1)="-",ISNUMBER(INT(MID(B23,5,1))),ISNUMBER(INT(MID(B23,6,1))),MID(B23,5,2)&lt;&gt;"00", MID(B23,5,2)&lt;&gt;MID(G8,2,2),EXACT(MID(B23,7,2), RIGHT(G8,2)),ISNUMBER(INT(MID(B23,9,1))),ISNUMBER(INT(MID(B23,10,1))),MID(B23,9,2)&lt;&gt;"00",OR(ISNUMBER(INT(MID(B23,9,3))),MID(B23,11,1)=""),OR(AND(ISNUMBER(INT(MID(B23,9,3))),MID(B23,9,1)&lt;&gt;"0",MID(B23,12,1)=""),AND((ISNUMBER(INT(MID(B23,9,2)))),MID(B23,11,1)=""))),"oKK"))</f>
        <v>0</v>
      </c>
      <c r="AE23" s="15"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20" t="b">
        <f t="shared" ref="AF23:AF40" si="28">IF(AND(ISNUMBER(A22)&lt;&gt;"",ISNUMBER(A23)&lt;&gt;""),IF(AND(ISNUMBER(A23),ISNUMBER(A22)),IF(A23-A22=1,AND(ISNUMBER(INT(MID(A23,1,3))),MID(A23,4,1)="",MID(A23,1,1)&lt;&gt;"0"))))</f>
        <v>0</v>
      </c>
      <c r="AG23" s="20" t="str">
        <f t="shared" si="1"/>
        <v>S# INCORRECT</v>
      </c>
      <c r="BO23" s="55" t="str">
        <f t="shared" si="2"/>
        <v/>
      </c>
      <c r="BP23" s="55" t="b">
        <f t="shared" si="3"/>
        <v>0</v>
      </c>
      <c r="BQ23" s="55" t="b">
        <f t="shared" si="4"/>
        <v>0</v>
      </c>
      <c r="BR23" s="55" t="b">
        <f t="shared" si="5"/>
        <v>0</v>
      </c>
      <c r="BS23" s="55" t="str">
        <f t="shared" si="6"/>
        <v/>
      </c>
      <c r="BT23" s="55" t="str">
        <f t="shared" si="7"/>
        <v/>
      </c>
      <c r="BU23" s="55" t="str">
        <f t="shared" si="8"/>
        <v/>
      </c>
      <c r="BV23" s="55" t="str">
        <f t="shared" si="9"/>
        <v/>
      </c>
      <c r="BW23" s="60" t="str">
        <f t="shared" si="10"/>
        <v/>
      </c>
      <c r="BX23" s="61" t="str">
        <f t="shared" ref="BX23:BX39" si="29">IF(BW23&gt;BW22,"OK","INCORRECT")</f>
        <v>INCORRECT</v>
      </c>
      <c r="BY23" s="55" t="b">
        <f t="shared" ref="BY23:BY39" si="30">BW23&gt;BW22</f>
        <v>0</v>
      </c>
      <c r="BZ23" s="62" t="str">
        <f t="shared" si="11"/>
        <v/>
      </c>
      <c r="CA23" s="55" t="b">
        <f t="shared" si="12"/>
        <v>0</v>
      </c>
      <c r="CB23" s="55" t="b">
        <f t="shared" si="13"/>
        <v>0</v>
      </c>
      <c r="CC23" s="55" t="b">
        <f t="shared" si="14"/>
        <v>0</v>
      </c>
      <c r="CD23" s="55" t="b">
        <f t="shared" si="15"/>
        <v>0</v>
      </c>
      <c r="CE23" s="55" t="b">
        <f t="shared" si="16"/>
        <v>0</v>
      </c>
      <c r="CF23" s="55" t="b">
        <f t="shared" si="17"/>
        <v>0</v>
      </c>
      <c r="CG23" s="55" t="str">
        <f t="shared" si="18"/>
        <v/>
      </c>
      <c r="CH23" s="55" t="str">
        <f t="shared" si="19"/>
        <v/>
      </c>
      <c r="CI23" s="55" t="str">
        <f t="shared" si="20"/>
        <v/>
      </c>
      <c r="CJ23" s="55" t="str">
        <f t="shared" si="21"/>
        <v/>
      </c>
      <c r="CK23" s="55" t="str">
        <f t="shared" si="22"/>
        <v/>
      </c>
      <c r="CL23" s="55" t="str">
        <f t="shared" si="23"/>
        <v/>
      </c>
      <c r="CM23" s="62" t="str">
        <f t="shared" si="24"/>
        <v/>
      </c>
      <c r="CN23" s="62" t="str">
        <f t="shared" si="25"/>
        <v/>
      </c>
      <c r="CO23" s="63" t="str">
        <f t="shared" si="26"/>
        <v>NO</v>
      </c>
      <c r="CP23" s="63" t="str">
        <f t="shared" si="27"/>
        <v>NO</v>
      </c>
      <c r="CQ23" s="61" t="str">
        <f t="shared" ref="CQ23:CQ39" si="31">IF(AND(CO23&lt;&gt;"NO", CP23&lt;&gt;"NO"),IF(CP23&lt;CO23,"OK","INCORRECT"),"NO")</f>
        <v>NO</v>
      </c>
      <c r="CR23" s="61" t="str">
        <f t="shared" ref="CR23:CR39" si="32">IF(AND(CO23&lt;&gt;"NO", CP23&lt;&gt;"NO"),IF(CP23&lt;=CP22,"OK","INCORRECT"),"NO")</f>
        <v>NO</v>
      </c>
      <c r="CS23" s="63" t="str">
        <f t="shared" ref="CS23:CS39" si="33">IF(OR(AND(OR(AND(CQ23="NO",CR23="NO"),AND(CQ23="OK", CR23="OK")),AND(CQ22="NO", CR22="NO")),AND(AND(CQ23="OK",CR23="OK",OR(AND(CQ22="NO", CR22="NO"),AND(CQ22="OK", CR22="OK"))))),"OK","INCORRECT")</f>
        <v>OK</v>
      </c>
      <c r="CT23" s="55" t="b">
        <f t="shared" ref="CT23:CT39" si="34">IF(CS23="OK",IF(AND(CO22="NO",CO23="NO"),BW23&gt;BW22))</f>
        <v>0</v>
      </c>
      <c r="CU23" s="55" t="b">
        <f t="shared" ref="CU23:CU39" si="35">IF(CS23="OK",AND(CQ23="OK",CR23="OK",CQ22="NO",CR22="NO"))</f>
        <v>0</v>
      </c>
      <c r="CV23" s="55" t="b">
        <f t="shared" ref="CV23:CV39" si="36">IF(CS23="OK",IF(AND(EXACT(CN22,CN23)),BW23&gt;BW22))</f>
        <v>0</v>
      </c>
      <c r="CW23" s="55" t="b">
        <f t="shared" ref="CW23:CW39" si="37">IF(CS23="OK",CP23&lt;CP22)</f>
        <v>0</v>
      </c>
      <c r="CX23" s="62" t="str">
        <f t="shared" ref="CX23:CX39" si="38">IF(AND(CT23=FALSE,CU23=FALSE,CV23=FALSE,CW23=FALSE),"SEQUENCE INCORRECT","SEQUENCE CORRECT")</f>
        <v>SEQUENCE INCORRECT</v>
      </c>
      <c r="CY23" s="64">
        <f>COUNTIF(B21:B22,T(B23))</f>
        <v>2</v>
      </c>
    </row>
    <row r="24" spans="1:103" s="20" customFormat="1" ht="18.95" customHeight="1" thickBot="1">
      <c r="A24" s="51"/>
      <c r="B24" s="157"/>
      <c r="C24" s="158"/>
      <c r="D24" s="157"/>
      <c r="E24" s="158"/>
      <c r="F24" s="157"/>
      <c r="G24" s="158"/>
      <c r="H24" s="157"/>
      <c r="I24" s="158"/>
      <c r="J24" s="157"/>
      <c r="K24" s="158"/>
      <c r="L24" s="151" t="str">
        <f>IF(AND(B24&lt;&gt;"", H24&lt;&gt;"", J24&lt;&gt;"",OR(H24&lt;=I17,H24="ABS"),OR(J24&lt;=K17,J24="ABS")),IF(AND(J24="ABS"),"ABS",IF(SUM(H24:J24)=0,"ZERO",SUM(H24,J24))),"")</f>
        <v/>
      </c>
      <c r="M24" s="151"/>
      <c r="N24" s="152" t="str">
        <f>IF(AND(A24&lt;&gt;"",B24&lt;&gt;"",D24&lt;&gt;"", F24&lt;&gt;"", H24&lt;&gt;"", J24&lt;&gt;"",S24="",R24="OK",V24="",OR(D24&lt;=E17,D24="ABS"),OR(F24&lt;=G17,F24="ABS"),OR(H24&lt;=I17,H24="ABS"),OR(J24&lt;=K17,J24="ABS")),IF(AND(OR(D24=0,D24="ABS"),OR(F24=0,F24="ABS"),OR(L24=0,L24="ABS"),D24="ABS",F24="ABS",L24="ABS"),"ABS",IF(AND(SUM(D24:F24)=0,OR(L24="ZERO",L24="ABS")),"ZERO",IF(L24="ABS",SUM(D24,F24),SUM(D24,F24,H24,J24)))),"")</f>
        <v/>
      </c>
      <c r="O24" s="153"/>
      <c r="P24" s="97" t="str">
        <f>IF(N24="","",IF(O17=250,LOOKUP(N24,{"ABS","ZERO",0,125,137,150,165,187,212},{"FAIL","FAIL","FAIL","C","C+","B","B+","A","A+"}),IF(O17=200,LOOKUP(N24,{"ABS","ZERO",0,100,110,120,132,150,170},{"FAIL","FAIL","FAIL","C","C+","B","B+","A","A+"}),IF(O17=150,LOOKUP(N24,{"ABS","ZERO",0,75,82,90,99,112,127},{"FAIL","FAIL","FAIL","C","C+","B","B+","A","A+"}),IF(O17=100,LOOKUP(N24,{"ABS","ZERO",0,50,55,60,66,75,85},{"FAIL","FAIL","FAIL","C","C+","B","B+","A","A+"}),IF(O17=50,LOOKUP(N24,{"ABS","ZERO",0,25,27,30,33,37,42},{"FAIL","FAIL","FAIL","C","C+","B","B+","A","A+"})))))))</f>
        <v/>
      </c>
      <c r="Q24" s="210"/>
      <c r="R24" s="66" t="str">
        <f t="shared" si="0"/>
        <v/>
      </c>
      <c r="S24" s="169" t="str">
        <f>IF(AND(A24&lt;&gt;"",B24&lt;&gt;""),IF(OR(D24&lt;&gt;"ABS"),IF(OR(AND(D24&lt;ROUNDDOWN((0.7*E17),0),D24&lt;&gt;0),D24&gt;E17,D24=""),"Attendance Marks incorrect",""),""),"")</f>
        <v/>
      </c>
      <c r="T24" s="304"/>
      <c r="U24" s="304"/>
      <c r="V24" s="148" t="str">
        <f>IF(OR(AND(OR(F24&lt;=G17, F24=0, F24="ABS"),OR(H24&lt;=I17, H24=0, H24="ABS"),OR(J24&lt;=K17, J24=0,J24="ABS"))),IF(OR(AND(A24="",B24="",D24="",F24="",H24="",J24=""),AND(A24&lt;&gt;"",B24&lt;&gt;"",D24&lt;&gt;"",F24&lt;&gt;"",H24&lt;&gt;"",J24&lt;&gt;"", AG24="OK")),"","Given Marks or Format is incorrect"),"Given Marks or Format is incorrect")</f>
        <v/>
      </c>
      <c r="W24" s="149"/>
      <c r="X24" s="150"/>
      <c r="Y24" s="109" t="b">
        <f>IF(AND(EXACT(LEFT(B24,3),LEFT(G10,3)),MID(B24,4,1)="-",ISNUMBER(INT(MID(B24,5,1))),ISNUMBER(INT(MID(B24,6,1))),MID(B24,5,2)&lt;&gt;"00",MID(B24,5,2)&lt;&gt;MID(G10,2,2),EXACT(MID(B24,7,4),RIGHT(G10,4)),ISNUMBER(INT(MID(B24,11,1))),ISNUMBER(INT(MID(B24,12,1))),MID(B24,11,2)&lt;&gt;"00",OR(ISNUMBER(INT(MID(B24,11,3))),MID(B24,13,1)=""),OR(AND(ISNUMBER(INT(MID(B24,11,3))),MID(B24,11,1)&lt;&gt;"0",MID(B24,14,1)=""),AND((ISNUMBER(INT(MID(B24,11,2)))),MID(B24,13,1)=""))),"oKK")</f>
        <v>0</v>
      </c>
      <c r="Z24" s="1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1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12" t="b">
        <f>IF(AND( EXACT(LEFT(B24,LEN(G8)), G8),ISNUMBER(INT(MID(B24,(LEN(G8)+1),1))),ISNUMBER(INT(MID(B24,(LEN(G8)+2),1))), MID(B24,(LEN(G8)+1),2)&lt;&gt;"00",OR(ISNUMBER(INT(MID(B24,(LEN(G8)+3),1))),MID(B24,(LEN(G8)+3),1)=""),  OR(AND(ISNUMBER(INT(MID(B24,(LEN(G8)+1),3))),MID(B24,(LEN(G8)+1),1)&lt;&gt;"0", MID(B24,(LEN(G8)+4),1)=""),AND((ISNUMBER(INT(MID(B24,(LEN(G8)+1),2)))),MID(B24,(LEN(G8)+3),1)=""))),"OK")</f>
        <v>0</v>
      </c>
      <c r="AC24" s="1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14" t="b">
        <f>IF(LEFT(B24,1)="K",IF(AND(EXACT(LEFT(B24,3),LEFT(G8,3)),MID(B24,4,1)="-",ISNUMBER(INT(MID(B24,5,1))),ISNUMBER(INT(MID(B24,6,1))),MID(B24,5,2)&lt;&gt;"00", MID(B24,5,2)&lt;&gt;MID(G8,2,2),EXACT(MID(B24,7,2), RIGHT(G8,2)),ISNUMBER(INT(MID(B24,9,1))),ISNUMBER(INT(MID(B24,10,1))),MID(B24,9,2)&lt;&gt;"00",OR(ISNUMBER(INT(MID(B24,9,3))),MID(B24,11,1)=""),OR(AND(ISNUMBER(INT(MID(B24,9,3))),MID(B24,9,1)&lt;&gt;"0",MID(B24,12,1)=""),AND((ISNUMBER(INT(MID(B24,9,2)))),MID(B24,11,1)=""))),"oKK"))</f>
        <v>0</v>
      </c>
      <c r="AE24" s="15"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20" t="b">
        <f t="shared" si="28"/>
        <v>0</v>
      </c>
      <c r="AG24" s="20" t="str">
        <f t="shared" si="1"/>
        <v>S# INCORRECT</v>
      </c>
      <c r="BO24" s="55" t="str">
        <f t="shared" si="2"/>
        <v/>
      </c>
      <c r="BP24" s="55" t="b">
        <f t="shared" si="3"/>
        <v>0</v>
      </c>
      <c r="BQ24" s="55" t="b">
        <f t="shared" si="4"/>
        <v>0</v>
      </c>
      <c r="BR24" s="55" t="b">
        <f t="shared" si="5"/>
        <v>0</v>
      </c>
      <c r="BS24" s="55" t="str">
        <f t="shared" si="6"/>
        <v/>
      </c>
      <c r="BT24" s="55" t="str">
        <f t="shared" si="7"/>
        <v/>
      </c>
      <c r="BU24" s="55" t="str">
        <f t="shared" si="8"/>
        <v/>
      </c>
      <c r="BV24" s="55" t="str">
        <f t="shared" si="9"/>
        <v/>
      </c>
      <c r="BW24" s="60" t="str">
        <f t="shared" si="10"/>
        <v/>
      </c>
      <c r="BX24" s="61" t="str">
        <f t="shared" si="29"/>
        <v>INCORRECT</v>
      </c>
      <c r="BY24" s="55" t="b">
        <f t="shared" si="30"/>
        <v>0</v>
      </c>
      <c r="BZ24" s="62" t="str">
        <f t="shared" si="11"/>
        <v/>
      </c>
      <c r="CA24" s="55" t="b">
        <f t="shared" si="12"/>
        <v>0</v>
      </c>
      <c r="CB24" s="55" t="b">
        <f t="shared" si="13"/>
        <v>0</v>
      </c>
      <c r="CC24" s="55" t="b">
        <f t="shared" si="14"/>
        <v>0</v>
      </c>
      <c r="CD24" s="55" t="b">
        <f t="shared" si="15"/>
        <v>0</v>
      </c>
      <c r="CE24" s="55" t="b">
        <f t="shared" si="16"/>
        <v>0</v>
      </c>
      <c r="CF24" s="55" t="b">
        <f t="shared" si="17"/>
        <v>0</v>
      </c>
      <c r="CG24" s="55" t="str">
        <f t="shared" si="18"/>
        <v/>
      </c>
      <c r="CH24" s="55" t="str">
        <f t="shared" si="19"/>
        <v/>
      </c>
      <c r="CI24" s="55" t="str">
        <f t="shared" si="20"/>
        <v/>
      </c>
      <c r="CJ24" s="55" t="str">
        <f t="shared" si="21"/>
        <v/>
      </c>
      <c r="CK24" s="55" t="str">
        <f t="shared" si="22"/>
        <v/>
      </c>
      <c r="CL24" s="55" t="str">
        <f t="shared" si="23"/>
        <v/>
      </c>
      <c r="CM24" s="62" t="str">
        <f t="shared" si="24"/>
        <v/>
      </c>
      <c r="CN24" s="62" t="str">
        <f t="shared" si="25"/>
        <v/>
      </c>
      <c r="CO24" s="63" t="str">
        <f t="shared" si="26"/>
        <v>NO</v>
      </c>
      <c r="CP24" s="63" t="str">
        <f t="shared" si="27"/>
        <v>NO</v>
      </c>
      <c r="CQ24" s="61" t="str">
        <f t="shared" si="31"/>
        <v>NO</v>
      </c>
      <c r="CR24" s="61" t="str">
        <f t="shared" si="32"/>
        <v>NO</v>
      </c>
      <c r="CS24" s="63" t="str">
        <f t="shared" si="33"/>
        <v>OK</v>
      </c>
      <c r="CT24" s="55" t="b">
        <f t="shared" si="34"/>
        <v>0</v>
      </c>
      <c r="CU24" s="55" t="b">
        <f t="shared" si="35"/>
        <v>0</v>
      </c>
      <c r="CV24" s="55" t="b">
        <f t="shared" si="36"/>
        <v>0</v>
      </c>
      <c r="CW24" s="55" t="b">
        <f t="shared" si="37"/>
        <v>0</v>
      </c>
      <c r="CX24" s="62" t="str">
        <f t="shared" si="38"/>
        <v>SEQUENCE INCORRECT</v>
      </c>
      <c r="CY24" s="64">
        <f>COUNTIF(B21:B23,T(B24))</f>
        <v>3</v>
      </c>
    </row>
    <row r="25" spans="1:103" s="20" customFormat="1" ht="18.95" customHeight="1" thickBot="1">
      <c r="A25" s="51"/>
      <c r="B25" s="157"/>
      <c r="C25" s="158"/>
      <c r="D25" s="157"/>
      <c r="E25" s="158"/>
      <c r="F25" s="157"/>
      <c r="G25" s="158"/>
      <c r="H25" s="157"/>
      <c r="I25" s="158"/>
      <c r="J25" s="157"/>
      <c r="K25" s="158"/>
      <c r="L25" s="151" t="str">
        <f>IF(AND(B25&lt;&gt;"", H25&lt;&gt;"", J25&lt;&gt;"",OR(H25&lt;=I17,H25="ABS"),OR(J25&lt;=K17,J25="ABS")),IF(AND(J25="ABS"),"ABS",IF(SUM(H25:J25)=0,"ZERO",SUM(H25,J25))),"")</f>
        <v/>
      </c>
      <c r="M25" s="151"/>
      <c r="N25" s="152" t="str">
        <f>IF(AND(A25&lt;&gt;"",B25&lt;&gt;"",D25&lt;&gt;"", F25&lt;&gt;"", H25&lt;&gt;"", J25&lt;&gt;"",S25="",R25="OK",V25="",OR(D25&lt;=E17,D25="ABS"),OR(F25&lt;=G17,F25="ABS"),OR(H25&lt;=I17,H25="ABS"),OR(J25&lt;=K17,J25="ABS")),IF(AND(OR(D25=0,D25="ABS"),OR(F25=0,F25="ABS"),OR(L25=0,L25="ABS"),D25="ABS",F25="ABS",L25="ABS"),"ABS",IF(AND(SUM(D25:F25)=0,OR(L25="ZERO",L25="ABS")),"ZERO",IF(L25="ABS",SUM(D25,F25),SUM(D25,F25,H25,J25)))),"")</f>
        <v/>
      </c>
      <c r="O25" s="153"/>
      <c r="P25" s="97" t="str">
        <f>IF(N25="","",IF(O17=250,LOOKUP(N25,{"ABS","ZERO",0,125,137,150,165,187,212},{"FAIL","FAIL","FAIL","C","C+","B","B+","A","A+"}),IF(O17=200,LOOKUP(N25,{"ABS","ZERO",0,100,110,120,132,150,170},{"FAIL","FAIL","FAIL","C","C+","B","B+","A","A+"}),IF(O17=150,LOOKUP(N25,{"ABS","ZERO",0,75,82,90,99,112,127},{"FAIL","FAIL","FAIL","C","C+","B","B+","A","A+"}),IF(O17=100,LOOKUP(N25,{"ABS","ZERO",0,50,55,60,66,75,85},{"FAIL","FAIL","FAIL","C","C+","B","B+","A","A+"}),IF(O17=50,LOOKUP(N25,{"ABS","ZERO",0,25,27,30,33,37,42},{"FAIL","FAIL","FAIL","C","C+","B","B+","A","A+"})))))))</f>
        <v/>
      </c>
      <c r="Q25" s="210"/>
      <c r="R25" s="66" t="str">
        <f t="shared" si="0"/>
        <v/>
      </c>
      <c r="S25" s="169" t="str">
        <f>IF(AND(A25&lt;&gt;"",B25&lt;&gt;""),IF(OR(D25&lt;&gt;"ABS"),IF(OR(AND(D25&lt;ROUNDDOWN((0.7*E17),0),D25&lt;&gt;0),D25&gt;E17,D25=""),"Attendance Marks incorrect",""),""),"")</f>
        <v/>
      </c>
      <c r="T25" s="304"/>
      <c r="U25" s="304"/>
      <c r="V25" s="148" t="str">
        <f>IF(OR(AND(OR(F25&lt;=G17, F25=0, F25="ABS"),OR(H25&lt;=I17, H25=0, H25="ABS"),OR(J25&lt;=K17, J25=0,J25="ABS"))),IF(OR(AND(A25="",B25="",D25="",F25="",H25="",J25=""),AND(A25&lt;&gt;"",B25&lt;&gt;"",D25&lt;&gt;"",F25&lt;&gt;"",H25&lt;&gt;"",J25&lt;&gt;"", AG25="OK")),"","Given Marks or Format is incorrect"),"Given Marks or Format is incorrect")</f>
        <v/>
      </c>
      <c r="W25" s="149"/>
      <c r="X25" s="150"/>
      <c r="Y25" s="109" t="b">
        <f>IF(AND(EXACT(LEFT(B25,3),LEFT(G10,3)),MID(B25,4,1)="-",ISNUMBER(INT(MID(B25,5,1))),ISNUMBER(INT(MID(B25,6,1))),MID(B25,5,2)&lt;&gt;"00",MID(B25,5,2)&lt;&gt;MID(G10,2,2),EXACT(MID(B25,7,4),RIGHT(G10,4)),ISNUMBER(INT(MID(B25,11,1))),ISNUMBER(INT(MID(B25,12,1))),MID(B25,11,2)&lt;&gt;"00",OR(ISNUMBER(INT(MID(B25,11,3))),MID(B25,13,1)=""),OR(AND(ISNUMBER(INT(MID(B25,11,3))),MID(B25,11,1)&lt;&gt;"0",MID(B25,14,1)=""),AND((ISNUMBER(INT(MID(B25,11,2)))),MID(B25,13,1)=""))),"oKK")</f>
        <v>0</v>
      </c>
      <c r="Z25" s="1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1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12" t="b">
        <f>IF(AND( EXACT(LEFT(B25,LEN(G8)), G8),ISNUMBER(INT(MID(B25,(LEN(G8)+1),1))),ISNUMBER(INT(MID(B25,(LEN(G8)+2),1))), MID(B25,(LEN(G8)+1),2)&lt;&gt;"00",OR(ISNUMBER(INT(MID(B25,(LEN(G8)+3),1))),MID(B25,(LEN(G8)+3),1)=""),  OR(AND(ISNUMBER(INT(MID(B25,(LEN(G8)+1),3))),MID(B25,(LEN(G8)+1),1)&lt;&gt;"0", MID(B25,(LEN(G8)+4),1)=""),AND((ISNUMBER(INT(MID(B25,(LEN(G8)+1),2)))),MID(B25,(LEN(G8)+3),1)=""))),"OK")</f>
        <v>0</v>
      </c>
      <c r="AC25" s="1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14" t="b">
        <f>IF(LEFT(B25,1)="K",IF(AND(EXACT(LEFT(B25,3),LEFT(G8,3)),MID(B25,4,1)="-",ISNUMBER(INT(MID(B25,5,1))),ISNUMBER(INT(MID(B25,6,1))),MID(B25,5,2)&lt;&gt;"00", MID(B25,5,2)&lt;&gt;MID(G8,2,2),EXACT(MID(B25,7,2), RIGHT(G8,2)),ISNUMBER(INT(MID(B25,9,1))),ISNUMBER(INT(MID(B25,10,1))),MID(B25,9,2)&lt;&gt;"00",OR(ISNUMBER(INT(MID(B25,9,3))),MID(B25,11,1)=""),OR(AND(ISNUMBER(INT(MID(B25,9,3))),MID(B25,9,1)&lt;&gt;"0",MID(B25,12,1)=""),AND((ISNUMBER(INT(MID(B25,9,2)))),MID(B25,11,1)=""))),"oKK"))</f>
        <v>0</v>
      </c>
      <c r="AE25" s="15"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20" t="b">
        <f t="shared" si="28"/>
        <v>0</v>
      </c>
      <c r="AG25" s="20" t="str">
        <f t="shared" si="1"/>
        <v>S# INCORRECT</v>
      </c>
      <c r="BO25" s="55" t="str">
        <f t="shared" si="2"/>
        <v/>
      </c>
      <c r="BP25" s="55" t="b">
        <f t="shared" si="3"/>
        <v>0</v>
      </c>
      <c r="BQ25" s="55" t="b">
        <f t="shared" si="4"/>
        <v>0</v>
      </c>
      <c r="BR25" s="55" t="b">
        <f t="shared" si="5"/>
        <v>0</v>
      </c>
      <c r="BS25" s="55" t="str">
        <f t="shared" si="6"/>
        <v/>
      </c>
      <c r="BT25" s="55" t="str">
        <f t="shared" si="7"/>
        <v/>
      </c>
      <c r="BU25" s="55" t="str">
        <f t="shared" si="8"/>
        <v/>
      </c>
      <c r="BV25" s="55" t="str">
        <f t="shared" si="9"/>
        <v/>
      </c>
      <c r="BW25" s="60" t="str">
        <f t="shared" si="10"/>
        <v/>
      </c>
      <c r="BX25" s="61" t="str">
        <f t="shared" si="29"/>
        <v>INCORRECT</v>
      </c>
      <c r="BY25" s="55" t="b">
        <f t="shared" si="30"/>
        <v>0</v>
      </c>
      <c r="BZ25" s="62" t="str">
        <f t="shared" si="11"/>
        <v/>
      </c>
      <c r="CA25" s="55" t="b">
        <f t="shared" si="12"/>
        <v>0</v>
      </c>
      <c r="CB25" s="55" t="b">
        <f t="shared" si="13"/>
        <v>0</v>
      </c>
      <c r="CC25" s="55" t="b">
        <f t="shared" si="14"/>
        <v>0</v>
      </c>
      <c r="CD25" s="55" t="b">
        <f t="shared" si="15"/>
        <v>0</v>
      </c>
      <c r="CE25" s="55" t="b">
        <f t="shared" si="16"/>
        <v>0</v>
      </c>
      <c r="CF25" s="55" t="b">
        <f t="shared" si="17"/>
        <v>0</v>
      </c>
      <c r="CG25" s="55" t="str">
        <f t="shared" si="18"/>
        <v/>
      </c>
      <c r="CH25" s="55" t="str">
        <f t="shared" si="19"/>
        <v/>
      </c>
      <c r="CI25" s="55" t="str">
        <f t="shared" si="20"/>
        <v/>
      </c>
      <c r="CJ25" s="55" t="str">
        <f t="shared" si="21"/>
        <v/>
      </c>
      <c r="CK25" s="55" t="str">
        <f t="shared" si="22"/>
        <v/>
      </c>
      <c r="CL25" s="55" t="str">
        <f t="shared" si="23"/>
        <v/>
      </c>
      <c r="CM25" s="62" t="str">
        <f t="shared" si="24"/>
        <v/>
      </c>
      <c r="CN25" s="62" t="str">
        <f t="shared" si="25"/>
        <v/>
      </c>
      <c r="CO25" s="63" t="str">
        <f t="shared" si="26"/>
        <v>NO</v>
      </c>
      <c r="CP25" s="63" t="str">
        <f t="shared" si="27"/>
        <v>NO</v>
      </c>
      <c r="CQ25" s="61" t="str">
        <f t="shared" si="31"/>
        <v>NO</v>
      </c>
      <c r="CR25" s="61" t="str">
        <f t="shared" si="32"/>
        <v>NO</v>
      </c>
      <c r="CS25" s="63" t="str">
        <f t="shared" si="33"/>
        <v>OK</v>
      </c>
      <c r="CT25" s="55" t="b">
        <f t="shared" si="34"/>
        <v>0</v>
      </c>
      <c r="CU25" s="55" t="b">
        <f t="shared" si="35"/>
        <v>0</v>
      </c>
      <c r="CV25" s="55" t="b">
        <f t="shared" si="36"/>
        <v>0</v>
      </c>
      <c r="CW25" s="55" t="b">
        <f t="shared" si="37"/>
        <v>0</v>
      </c>
      <c r="CX25" s="62" t="str">
        <f t="shared" si="38"/>
        <v>SEQUENCE INCORRECT</v>
      </c>
      <c r="CY25" s="64">
        <f>COUNTIF(B21:B24,T(B25))</f>
        <v>4</v>
      </c>
    </row>
    <row r="26" spans="1:103" s="20" customFormat="1" ht="18.95" customHeight="1" thickBot="1">
      <c r="A26" s="51"/>
      <c r="B26" s="157"/>
      <c r="C26" s="158"/>
      <c r="D26" s="157"/>
      <c r="E26" s="158"/>
      <c r="F26" s="157"/>
      <c r="G26" s="158"/>
      <c r="H26" s="157"/>
      <c r="I26" s="158"/>
      <c r="J26" s="157"/>
      <c r="K26" s="158"/>
      <c r="L26" s="151" t="str">
        <f>IF(AND(B26&lt;&gt;"", H26&lt;&gt;"", J26&lt;&gt;"",OR(H26&lt;=I17,H26="ABS"),OR(J26&lt;=K17,J26="ABS")),IF(AND(J26="ABS"),"ABS",IF(SUM(H26:J26)=0,"ZERO",SUM(H26,J26))),"")</f>
        <v/>
      </c>
      <c r="M26" s="151"/>
      <c r="N26" s="152" t="str">
        <f>IF(AND(A26&lt;&gt;"",B26&lt;&gt;"",D26&lt;&gt;"", F26&lt;&gt;"", H26&lt;&gt;"", J26&lt;&gt;"",S26="",R26="OK", V26="",OR(D26&lt;=E17,D26="ABS"),OR(F26&lt;=G17,F26="ABS"),OR(H26&lt;=I17,H26="ABS"),OR(J26&lt;=K17,J26="ABS")),IF(AND(OR(D26=0,D26="ABS"),OR(F26=0,F26="ABS"),OR(L26=0,L26="ABS"),D26="ABS",F26="ABS",L26="ABS"),"ABS",IF(AND(SUM(D26:F26)=0,OR(L26="ZERO",L26="ABS")),"ZERO",IF(L26="ABS",SUM(D26,F26),SUM(D26,F26,H26,J26)))),"")</f>
        <v/>
      </c>
      <c r="O26" s="153"/>
      <c r="P26" s="97" t="str">
        <f>IF(N26="","",IF(O17=250,LOOKUP(N26,{"ABS","ZERO",0,125,137,150,165,187,212},{"FAIL","FAIL","FAIL","C","C+","B","B+","A","A+"}),IF(O17=200,LOOKUP(N26,{"ABS","ZERO",0,100,110,120,132,150,170},{"FAIL","FAIL","FAIL","C","C+","B","B+","A","A+"}),IF(O17=150,LOOKUP(N26,{"ABS","ZERO",0,75,82,90,99,112,127},{"FAIL","FAIL","FAIL","C","C+","B","B+","A","A+"}),IF(O17=100,LOOKUP(N26,{"ABS","ZERO",0,50,55,60,66,75,85},{"FAIL","FAIL","FAIL","C","C+","B","B+","A","A+"}),IF(O17=50,LOOKUP(N26,{"ABS","ZERO",0,25,27,30,33,37,42},{"FAIL","FAIL","FAIL","C","C+","B","B+","A","A+"})))))))</f>
        <v/>
      </c>
      <c r="Q26" s="210"/>
      <c r="R26" s="66" t="str">
        <f t="shared" si="0"/>
        <v/>
      </c>
      <c r="S26" s="169" t="str">
        <f>IF(AND(A26&lt;&gt;"",B26&lt;&gt;""),IF(OR(D26&lt;&gt;"ABS"),IF(OR(AND(D26&lt;ROUNDDOWN((0.7*E17),0),D26&lt;&gt;0),D26&gt;E17,D26=""),"Attendance Marks incorrect",""),""),"")</f>
        <v/>
      </c>
      <c r="T26" s="304"/>
      <c r="U26" s="304"/>
      <c r="V26" s="148" t="str">
        <f>IF(OR(AND(OR(F26&lt;=G17, F26=0, F26="ABS"),OR(H26&lt;=I17, H26=0, H26="ABS"),OR(J26&lt;=K17, J26=0,J26="ABS"))),IF(OR(AND(A26="",B26="",D26="",F26="",H26="",J26=""),AND(A26&lt;&gt;"",B26&lt;&gt;"",D26&lt;&gt;"",F26&lt;&gt;"",H26&lt;&gt;"",J26&lt;&gt;"", AG26="OK")),"","Given Marks or Format is incorrect"),"Given Marks or Format is incorrect")</f>
        <v/>
      </c>
      <c r="W26" s="149"/>
      <c r="X26" s="150"/>
      <c r="Y26" s="109" t="b">
        <f>IF(AND(EXACT(LEFT(B26,3),LEFT(G10,3)),MID(B26,4,1)="-",ISNUMBER(INT(MID(B26,5,1))),ISNUMBER(INT(MID(B26,6,1))),MID(B26,5,2)&lt;&gt;"00",MID(B26,5,2)&lt;&gt;MID(G10,2,2),EXACT(MID(B26,7,4),RIGHT(G10,4)),ISNUMBER(INT(MID(B26,11,1))),ISNUMBER(INT(MID(B26,12,1))),MID(B26,11,2)&lt;&gt;"00",OR(ISNUMBER(INT(MID(B26,11,3))),MID(B26,13,1)=""),OR(AND(ISNUMBER(INT(MID(B26,11,3))),MID(B26,11,1)&lt;&gt;"0",MID(B26,14,1)=""),AND((ISNUMBER(INT(MID(B26,11,2)))),MID(B26,13,1)=""))),"oKK")</f>
        <v>0</v>
      </c>
      <c r="Z26" s="1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1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12" t="b">
        <f>IF(AND( EXACT(LEFT(B26,LEN(G8)), G8),ISNUMBER(INT(MID(B26,(LEN(G8)+1),1))),ISNUMBER(INT(MID(B26,(LEN(G8)+2),1))), MID(B26,(LEN(G8)+1),2)&lt;&gt;"00",OR(ISNUMBER(INT(MID(B26,(LEN(G8)+3),1))),MID(B26,(LEN(G8)+3),1)=""),  OR(AND(ISNUMBER(INT(MID(B26,(LEN(G8)+1),3))),MID(B26,(LEN(G8)+1),1)&lt;&gt;"0", MID(B26,(LEN(G8)+4),1)=""),AND((ISNUMBER(INT(MID(B26,(LEN(G8)+1),2)))),MID(B26,(LEN(G8)+3),1)=""))),"OK")</f>
        <v>0</v>
      </c>
      <c r="AC26" s="1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14" t="b">
        <f>IF(LEFT(B26,1)="K",IF(AND(EXACT(LEFT(B26,3),LEFT(G8,3)),MID(B26,4,1)="-",ISNUMBER(INT(MID(B26,5,1))),ISNUMBER(INT(MID(B26,6,1))),MID(B26,5,2)&lt;&gt;"00", MID(B26,5,2)&lt;&gt;MID(G8,2,2),EXACT(MID(B26,7,2), RIGHT(G8,2)),ISNUMBER(INT(MID(B26,9,1))),ISNUMBER(INT(MID(B26,10,1))),MID(B26,9,2)&lt;&gt;"00",OR(ISNUMBER(INT(MID(B26,9,3))),MID(B26,11,1)=""),OR(AND(ISNUMBER(INT(MID(B26,9,3))),MID(B26,9,1)&lt;&gt;"0",MID(B26,12,1)=""),AND((ISNUMBER(INT(MID(B26,9,2)))),MID(B26,11,1)=""))),"oKK"))</f>
        <v>0</v>
      </c>
      <c r="AE26" s="15"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20" t="b">
        <f t="shared" si="28"/>
        <v>0</v>
      </c>
      <c r="AG26" s="20" t="str">
        <f t="shared" si="1"/>
        <v>S# INCORRECT</v>
      </c>
      <c r="BO26" s="55" t="str">
        <f t="shared" si="2"/>
        <v/>
      </c>
      <c r="BP26" s="55" t="b">
        <f t="shared" si="3"/>
        <v>0</v>
      </c>
      <c r="BQ26" s="55" t="b">
        <f t="shared" si="4"/>
        <v>0</v>
      </c>
      <c r="BR26" s="55" t="b">
        <f t="shared" si="5"/>
        <v>0</v>
      </c>
      <c r="BS26" s="55" t="str">
        <f t="shared" si="6"/>
        <v/>
      </c>
      <c r="BT26" s="55" t="str">
        <f t="shared" si="7"/>
        <v/>
      </c>
      <c r="BU26" s="55" t="str">
        <f t="shared" si="8"/>
        <v/>
      </c>
      <c r="BV26" s="55" t="str">
        <f t="shared" si="9"/>
        <v/>
      </c>
      <c r="BW26" s="60" t="str">
        <f t="shared" si="10"/>
        <v/>
      </c>
      <c r="BX26" s="61" t="str">
        <f t="shared" si="29"/>
        <v>INCORRECT</v>
      </c>
      <c r="BY26" s="55" t="b">
        <f t="shared" si="30"/>
        <v>0</v>
      </c>
      <c r="BZ26" s="62" t="str">
        <f t="shared" si="11"/>
        <v/>
      </c>
      <c r="CA26" s="55" t="b">
        <f t="shared" si="12"/>
        <v>0</v>
      </c>
      <c r="CB26" s="55" t="b">
        <f t="shared" si="13"/>
        <v>0</v>
      </c>
      <c r="CC26" s="55" t="b">
        <f t="shared" si="14"/>
        <v>0</v>
      </c>
      <c r="CD26" s="55" t="b">
        <f t="shared" si="15"/>
        <v>0</v>
      </c>
      <c r="CE26" s="55" t="b">
        <f t="shared" si="16"/>
        <v>0</v>
      </c>
      <c r="CF26" s="55" t="b">
        <f t="shared" si="17"/>
        <v>0</v>
      </c>
      <c r="CG26" s="55" t="str">
        <f t="shared" si="18"/>
        <v/>
      </c>
      <c r="CH26" s="55" t="str">
        <f t="shared" si="19"/>
        <v/>
      </c>
      <c r="CI26" s="55" t="str">
        <f t="shared" si="20"/>
        <v/>
      </c>
      <c r="CJ26" s="55" t="str">
        <f t="shared" si="21"/>
        <v/>
      </c>
      <c r="CK26" s="55" t="str">
        <f t="shared" si="22"/>
        <v/>
      </c>
      <c r="CL26" s="55" t="str">
        <f t="shared" si="23"/>
        <v/>
      </c>
      <c r="CM26" s="62" t="str">
        <f t="shared" si="24"/>
        <v/>
      </c>
      <c r="CN26" s="62" t="str">
        <f t="shared" si="25"/>
        <v/>
      </c>
      <c r="CO26" s="63" t="str">
        <f t="shared" si="26"/>
        <v>NO</v>
      </c>
      <c r="CP26" s="63" t="str">
        <f t="shared" si="27"/>
        <v>NO</v>
      </c>
      <c r="CQ26" s="61" t="str">
        <f t="shared" si="31"/>
        <v>NO</v>
      </c>
      <c r="CR26" s="61" t="str">
        <f t="shared" si="32"/>
        <v>NO</v>
      </c>
      <c r="CS26" s="63" t="str">
        <f t="shared" si="33"/>
        <v>OK</v>
      </c>
      <c r="CT26" s="55" t="b">
        <f t="shared" si="34"/>
        <v>0</v>
      </c>
      <c r="CU26" s="55" t="b">
        <f t="shared" si="35"/>
        <v>0</v>
      </c>
      <c r="CV26" s="55" t="b">
        <f t="shared" si="36"/>
        <v>0</v>
      </c>
      <c r="CW26" s="55" t="b">
        <f t="shared" si="37"/>
        <v>0</v>
      </c>
      <c r="CX26" s="62" t="str">
        <f t="shared" si="38"/>
        <v>SEQUENCE INCORRECT</v>
      </c>
      <c r="CY26" s="64">
        <f>COUNTIF(B21:B25,T(B26))</f>
        <v>5</v>
      </c>
    </row>
    <row r="27" spans="1:103" s="20" customFormat="1" ht="18.95" customHeight="1" thickBot="1">
      <c r="A27" s="51"/>
      <c r="B27" s="157"/>
      <c r="C27" s="158"/>
      <c r="D27" s="157"/>
      <c r="E27" s="158"/>
      <c r="F27" s="157"/>
      <c r="G27" s="158"/>
      <c r="H27" s="157"/>
      <c r="I27" s="158"/>
      <c r="J27" s="157"/>
      <c r="K27" s="158"/>
      <c r="L27" s="151" t="str">
        <f>IF(AND(B27&lt;&gt;"", H27&lt;&gt;"", J27&lt;&gt;"",OR(H27&lt;=I17,H27="ABS"),OR(J27&lt;=K17,J27="ABS")),IF(AND(J27="ABS"),"ABS",IF(SUM(H27:J27)=0,"ZERO",SUM(H27,J27))),"")</f>
        <v/>
      </c>
      <c r="M27" s="151"/>
      <c r="N27" s="152" t="str">
        <f>IF(AND(A27&lt;&gt;"",B27&lt;&gt;"",D27&lt;&gt;"", F27&lt;&gt;"", H27&lt;&gt;"", J27&lt;&gt;"",S27="",R27="OK",V27="",OR(D27&lt;=E17,D27="ABS"),OR(F27&lt;=G17,F27="ABS"),OR(H27&lt;=I17,H27="ABS"),OR(J27&lt;=K17,J27="ABS")),IF(AND(OR(D27=0,D27="ABS"),OR(F27=0,F27="ABS"),OR(L27=0,L27="ABS"),D27="ABS",F27="ABS",L27="ABS"),"ABS",IF(AND(SUM(D27:F27)=0,OR(L27="ZERO",L27="ABS")),"ZERO",IF(L27="ABS",SUM(D27,F27),SUM(D27,F27,H27,J27)))),"")</f>
        <v/>
      </c>
      <c r="O27" s="153"/>
      <c r="P27" s="97" t="str">
        <f>IF(N27="","",IF(O17=250,LOOKUP(N27,{"ABS","ZERO",0,125,137,150,165,187,212},{"FAIL","FAIL","FAIL","C","C+","B","B+","A","A+"}),IF(O17=200,LOOKUP(N27,{"ABS","ZERO",0,100,110,120,132,150,170},{"FAIL","FAIL","FAIL","C","C+","B","B+","A","A+"}),IF(O17=150,LOOKUP(N27,{"ABS","ZERO",0,75,82,90,99,112,127},{"FAIL","FAIL","FAIL","C","C+","B","B+","A","A+"}),IF(O17=100,LOOKUP(N27,{"ABS","ZERO",0,50,55,60,66,75,85},{"FAIL","FAIL","FAIL","C","C+","B","B+","A","A+"}),IF(O17=50,LOOKUP(N27,{"ABS","ZERO",0,25,27,30,33,37,42},{"FAIL","FAIL","FAIL","C","C+","B","B+","A","A+"})))))))</f>
        <v/>
      </c>
      <c r="Q27" s="210"/>
      <c r="R27" s="66" t="str">
        <f t="shared" si="0"/>
        <v/>
      </c>
      <c r="S27" s="169" t="str">
        <f>IF(AND(A27&lt;&gt;"",B27&lt;&gt;""),IF(OR(D27&lt;&gt;"ABS"),IF(OR(AND(D27&lt;ROUNDDOWN((0.7*E17),0),D27&lt;&gt;0),D27&gt;E17,D27=""),"Attendance Marks incorrect",""),""),"")</f>
        <v/>
      </c>
      <c r="T27" s="304"/>
      <c r="U27" s="304"/>
      <c r="V27" s="148" t="str">
        <f>IF(OR(AND(OR(F27&lt;=G17, F27=0, F27="ABS"),OR(H27&lt;=I17, H27=0, H27="ABS"),OR(J27&lt;=K17, J27=0,J27="ABS"))),IF(OR(AND(A27="",B27="", D27="",F27="",H27="",J27=""),AND(A27&lt;&gt;"",B27&lt;&gt;"",D27&lt;&gt;"",F27&lt;&gt;"",H27&lt;&gt;"",J27&lt;&gt;"", AG27="OK")),"","Given Marks or Format is incorrect"),"Given Marks or Format is incorrect")</f>
        <v/>
      </c>
      <c r="W27" s="149"/>
      <c r="X27" s="150"/>
      <c r="Y27" s="109" t="b">
        <f>IF(AND(EXACT(LEFT(B27,3),LEFT(G10,3)),MID(B27,4,1)="-",ISNUMBER(INT(MID(B27,5,1))),ISNUMBER(INT(MID(B27,6,1))),MID(B27,5,2)&lt;&gt;"00",MID(B27,5,2)&lt;&gt;MID(G10,2,2),EXACT(MID(B27,7,4),RIGHT(G10,4)),ISNUMBER(INT(MID(B27,11,1))),ISNUMBER(INT(MID(B27,12,1))),MID(B27,11,2)&lt;&gt;"00",OR(ISNUMBER(INT(MID(B27,11,3))),MID(B27,13,1)=""),OR(AND(ISNUMBER(INT(MID(B27,11,3))),MID(B27,11,1)&lt;&gt;"0",MID(B27,14,1)=""),AND((ISNUMBER(INT(MID(B27,11,2)))),MID(B27,13,1)=""))),"oKK")</f>
        <v>0</v>
      </c>
      <c r="Z27" s="1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1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12" t="b">
        <f>IF(AND( EXACT(LEFT(B27,LEN(G8)), G8),ISNUMBER(INT(MID(B27,(LEN(G8)+1),1))),ISNUMBER(INT(MID(B27,(LEN(G8)+2),1))), MID(B27,(LEN(G8)+1),2)&lt;&gt;"00",OR(ISNUMBER(INT(MID(B27,(LEN(G8)+3),1))),MID(B27,(LEN(G8)+3),1)=""),  OR(AND(ISNUMBER(INT(MID(B27,(LEN(G8)+1),3))),MID(B27,(LEN(G8)+1),1)&lt;&gt;"0", MID(B27,(LEN(G8)+4),1)=""),AND((ISNUMBER(INT(MID(B27,(LEN(G8)+1),2)))),MID(B27,(LEN(G8)+3),1)=""))),"OK")</f>
        <v>0</v>
      </c>
      <c r="AC27" s="1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14" t="b">
        <f>IF(LEFT(B27,1)="K",IF(AND(EXACT(LEFT(B27,3),LEFT(G8,3)),MID(B27,4,1)="-",ISNUMBER(INT(MID(B27,5,1))),ISNUMBER(INT(MID(B27,6,1))),MID(B27,5,2)&lt;&gt;"00", MID(B27,5,2)&lt;&gt;MID(G8,2,2),EXACT(MID(B27,7,2), RIGHT(G8,2)),ISNUMBER(INT(MID(B27,9,1))),ISNUMBER(INT(MID(B27,10,1))),MID(B27,9,2)&lt;&gt;"00",OR(ISNUMBER(INT(MID(B27,9,3))),MID(B27,11,1)=""),OR(AND(ISNUMBER(INT(MID(B27,9,3))),MID(B27,9,1)&lt;&gt;"0",MID(B27,12,1)=""),AND((ISNUMBER(INT(MID(B27,9,2)))),MID(B27,11,1)=""))),"oKK"))</f>
        <v>0</v>
      </c>
      <c r="AE27" s="15"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20" t="b">
        <f t="shared" si="28"/>
        <v>0</v>
      </c>
      <c r="AG27" s="20" t="str">
        <f t="shared" si="1"/>
        <v>S# INCORRECT</v>
      </c>
      <c r="BO27" s="55" t="str">
        <f t="shared" si="2"/>
        <v/>
      </c>
      <c r="BP27" s="55" t="b">
        <f t="shared" si="3"/>
        <v>0</v>
      </c>
      <c r="BQ27" s="55" t="b">
        <f t="shared" si="4"/>
        <v>0</v>
      </c>
      <c r="BR27" s="55" t="b">
        <f t="shared" si="5"/>
        <v>0</v>
      </c>
      <c r="BS27" s="55" t="str">
        <f t="shared" si="6"/>
        <v/>
      </c>
      <c r="BT27" s="55" t="str">
        <f t="shared" si="7"/>
        <v/>
      </c>
      <c r="BU27" s="55" t="str">
        <f t="shared" si="8"/>
        <v/>
      </c>
      <c r="BV27" s="55" t="str">
        <f t="shared" si="9"/>
        <v/>
      </c>
      <c r="BW27" s="60" t="str">
        <f t="shared" si="10"/>
        <v/>
      </c>
      <c r="BX27" s="61" t="str">
        <f t="shared" si="29"/>
        <v>INCORRECT</v>
      </c>
      <c r="BY27" s="55" t="b">
        <f t="shared" si="30"/>
        <v>0</v>
      </c>
      <c r="BZ27" s="62" t="str">
        <f t="shared" si="11"/>
        <v/>
      </c>
      <c r="CA27" s="55" t="b">
        <f t="shared" si="12"/>
        <v>0</v>
      </c>
      <c r="CB27" s="55" t="b">
        <f t="shared" si="13"/>
        <v>0</v>
      </c>
      <c r="CC27" s="55" t="b">
        <f t="shared" si="14"/>
        <v>0</v>
      </c>
      <c r="CD27" s="55" t="b">
        <f t="shared" si="15"/>
        <v>0</v>
      </c>
      <c r="CE27" s="55" t="b">
        <f t="shared" si="16"/>
        <v>0</v>
      </c>
      <c r="CF27" s="55" t="b">
        <f t="shared" si="17"/>
        <v>0</v>
      </c>
      <c r="CG27" s="55" t="str">
        <f t="shared" si="18"/>
        <v/>
      </c>
      <c r="CH27" s="55" t="str">
        <f t="shared" si="19"/>
        <v/>
      </c>
      <c r="CI27" s="55" t="str">
        <f t="shared" si="20"/>
        <v/>
      </c>
      <c r="CJ27" s="55" t="str">
        <f t="shared" si="21"/>
        <v/>
      </c>
      <c r="CK27" s="55" t="str">
        <f t="shared" si="22"/>
        <v/>
      </c>
      <c r="CL27" s="55" t="str">
        <f t="shared" si="23"/>
        <v/>
      </c>
      <c r="CM27" s="62" t="str">
        <f t="shared" si="24"/>
        <v/>
      </c>
      <c r="CN27" s="62" t="str">
        <f t="shared" si="25"/>
        <v/>
      </c>
      <c r="CO27" s="63" t="str">
        <f t="shared" si="26"/>
        <v>NO</v>
      </c>
      <c r="CP27" s="63" t="str">
        <f t="shared" si="27"/>
        <v>NO</v>
      </c>
      <c r="CQ27" s="61" t="str">
        <f t="shared" si="31"/>
        <v>NO</v>
      </c>
      <c r="CR27" s="61" t="str">
        <f t="shared" si="32"/>
        <v>NO</v>
      </c>
      <c r="CS27" s="63" t="str">
        <f t="shared" si="33"/>
        <v>OK</v>
      </c>
      <c r="CT27" s="55" t="b">
        <f t="shared" si="34"/>
        <v>0</v>
      </c>
      <c r="CU27" s="55" t="b">
        <f t="shared" si="35"/>
        <v>0</v>
      </c>
      <c r="CV27" s="55" t="b">
        <f t="shared" si="36"/>
        <v>0</v>
      </c>
      <c r="CW27" s="55" t="b">
        <f t="shared" si="37"/>
        <v>0</v>
      </c>
      <c r="CX27" s="62" t="str">
        <f t="shared" si="38"/>
        <v>SEQUENCE INCORRECT</v>
      </c>
      <c r="CY27" s="64">
        <f>COUNTIF(B21:B26,T(B27))</f>
        <v>6</v>
      </c>
    </row>
    <row r="28" spans="1:103" s="20" customFormat="1" ht="18.95" customHeight="1" thickBot="1">
      <c r="A28" s="51"/>
      <c r="B28" s="157"/>
      <c r="C28" s="158"/>
      <c r="D28" s="157"/>
      <c r="E28" s="158"/>
      <c r="F28" s="157"/>
      <c r="G28" s="158"/>
      <c r="H28" s="157"/>
      <c r="I28" s="158"/>
      <c r="J28" s="157"/>
      <c r="K28" s="158"/>
      <c r="L28" s="151" t="str">
        <f>IF(AND(B28&lt;&gt;"", H28&lt;&gt;"", J28&lt;&gt;"",OR(H28&lt;=I17,H28="ABS"),OR(J28&lt;=K17,J28="ABS")),IF(AND(J28="ABS"),"ABS",IF(SUM(H28:J28)=0,"ZERO",SUM(H28,J28))),"")</f>
        <v/>
      </c>
      <c r="M28" s="151"/>
      <c r="N28" s="152" t="str">
        <f>IF(AND(A28&lt;&gt;"",B28&lt;&gt;"",D28&lt;&gt;"", F28&lt;&gt;"", H28&lt;&gt;"", J28&lt;&gt;"",S28="",R28="OK",V28="",OR(D28&lt;=E17,D28="ABS"),OR(F28&lt;=G17,F28="ABS"),OR(H28&lt;=I17,H28="ABS"),OR(J28&lt;=K17,J28="ABS")),IF(AND(OR(D28=0,D28="ABS"),OR(F28=0,F28="ABS"),OR(L28=0,L28="ABS"),D28="ABS",F28="ABS",L28="ABS"),"ABS",IF(AND(SUM(D28:F28)=0,OR(L28="ZERO",L28="ABS")),"ZERO",IF(L28="ABS",SUM(D28,F28),SUM(D28,F28,H28,J28)))),"")</f>
        <v/>
      </c>
      <c r="O28" s="153"/>
      <c r="P28" s="97" t="str">
        <f>IF(N28="","",IF(O17=250,LOOKUP(N28,{"ABS","ZERO",0,125,137,150,165,187,212},{"FAIL","FAIL","FAIL","C","C+","B","B+","A","A+"}),IF(O17=200,LOOKUP(N28,{"ABS","ZERO",0,100,110,120,132,150,170},{"FAIL","FAIL","FAIL","C","C+","B","B+","A","A+"}),IF(O17=150,LOOKUP(N28,{"ABS","ZERO",0,75,82,90,99,112,127},{"FAIL","FAIL","FAIL","C","C+","B","B+","A","A+"}),IF(O17=100,LOOKUP(N28,{"ABS","ZERO",0,50,55,60,66,75,85},{"FAIL","FAIL","FAIL","C","C+","B","B+","A","A+"}),IF(O17=50,LOOKUP(N28,{"ABS","ZERO",0,25,27,30,33,37,42},{"FAIL","FAIL","FAIL","C","C+","B","B+","A","A+"})))))))</f>
        <v/>
      </c>
      <c r="Q28" s="210"/>
      <c r="R28" s="66" t="str">
        <f t="shared" si="0"/>
        <v/>
      </c>
      <c r="S28" s="169" t="str">
        <f>IF(AND(A28&lt;&gt;"",B28&lt;&gt;""),IF(OR(D28&lt;&gt;"ABS"),IF(OR(AND(D28&lt;ROUNDDOWN((0.7*E17),0),D28&lt;&gt;0),D28&gt;E17,D28=""),"Attendance Marks incorrect",""),""),"")</f>
        <v/>
      </c>
      <c r="T28" s="304"/>
      <c r="U28" s="304"/>
      <c r="V28" s="148" t="str">
        <f>IF(OR(AND(OR(F28&lt;=G17, F28=0, F28="ABS"),OR(H28&lt;=I17, H28=0, H28="ABS"),OR(J28&lt;=K17, J28=0,J28="ABS"))),IF(OR(AND(A28="",B28="",D28="",F28="",H28="",J28=""),AND(A28&lt;&gt;"",B28&lt;&gt;"",D28&lt;&gt;"",F28&lt;&gt;"",H28&lt;&gt;"",J28&lt;&gt;"", AG28="OK")),"","Given Marks or Format is incorrect"),"Given Marks or Format is incorrect")</f>
        <v/>
      </c>
      <c r="W28" s="149"/>
      <c r="X28" s="150"/>
      <c r="Y28" s="109" t="b">
        <f>IF(AND(EXACT(LEFT(B28,3),LEFT(G10,3)),MID(B28,4,1)="-",ISNUMBER(INT(MID(B28,5,1))),ISNUMBER(INT(MID(B28,6,1))),MID(B28,5,2)&lt;&gt;"00",MID(B28,5,2)&lt;&gt;MID(G10,2,2),EXACT(MID(B28,7,4),RIGHT(G10,4)),ISNUMBER(INT(MID(B28,11,1))),ISNUMBER(INT(MID(B28,12,1))),MID(B28,11,2)&lt;&gt;"00",OR(ISNUMBER(INT(MID(B28,11,3))),MID(B28,13,1)=""),OR(AND(ISNUMBER(INT(MID(B28,11,3))),MID(B28,11,1)&lt;&gt;"0",MID(B28,14,1)=""),AND((ISNUMBER(INT(MID(B28,11,2)))),MID(B28,13,1)=""))),"oKK")</f>
        <v>0</v>
      </c>
      <c r="Z28" s="1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1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12" t="b">
        <f>IF(AND( EXACT(LEFT(B28,LEN(G8)), G8),ISNUMBER(INT(MID(B28,(LEN(G8)+1),1))),ISNUMBER(INT(MID(B28,(LEN(G8)+2),1))), MID(B28,(LEN(G8)+1),2)&lt;&gt;"00",OR(ISNUMBER(INT(MID(B28,(LEN(G8)+3),1))),MID(B28,(LEN(G8)+3),1)=""),  OR(AND(ISNUMBER(INT(MID(B28,(LEN(G8)+1),3))),MID(B28,(LEN(G8)+1),1)&lt;&gt;"0", MID(B28,(LEN(G8)+4),1)=""),AND((ISNUMBER(INT(MID(B28,(LEN(G8)+1),2)))),MID(B28,(LEN(G8)+3),1)=""))),"OK")</f>
        <v>0</v>
      </c>
      <c r="AC28" s="1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14" t="b">
        <f>IF(LEFT(B28,1)="K",IF(AND(EXACT(LEFT(B28,3),LEFT(G8,3)),MID(B28,4,1)="-",ISNUMBER(INT(MID(B28,5,1))),ISNUMBER(INT(MID(B28,6,1))),MID(B28,5,2)&lt;&gt;"00", MID(B28,5,2)&lt;&gt;MID(G8,2,2),EXACT(MID(B28,7,2), RIGHT(G8,2)),ISNUMBER(INT(MID(B28,9,1))),ISNUMBER(INT(MID(B28,10,1))),MID(B28,9,2)&lt;&gt;"00",OR(ISNUMBER(INT(MID(B28,9,3))),MID(B28,11,1)=""),OR(AND(ISNUMBER(INT(MID(B28,9,3))),MID(B28,9,1)&lt;&gt;"0",MID(B28,12,1)=""),AND((ISNUMBER(INT(MID(B28,9,2)))),MID(B28,11,1)=""))),"oKK"))</f>
        <v>0</v>
      </c>
      <c r="AE28" s="15"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20" t="b">
        <f t="shared" si="28"/>
        <v>0</v>
      </c>
      <c r="AG28" s="20" t="str">
        <f t="shared" si="1"/>
        <v>S# INCORRECT</v>
      </c>
      <c r="BO28" s="55" t="str">
        <f t="shared" si="2"/>
        <v/>
      </c>
      <c r="BP28" s="55" t="b">
        <f t="shared" si="3"/>
        <v>0</v>
      </c>
      <c r="BQ28" s="55" t="b">
        <f t="shared" si="4"/>
        <v>0</v>
      </c>
      <c r="BR28" s="55" t="b">
        <f t="shared" si="5"/>
        <v>0</v>
      </c>
      <c r="BS28" s="55" t="str">
        <f t="shared" si="6"/>
        <v/>
      </c>
      <c r="BT28" s="55" t="str">
        <f t="shared" si="7"/>
        <v/>
      </c>
      <c r="BU28" s="55" t="str">
        <f t="shared" si="8"/>
        <v/>
      </c>
      <c r="BV28" s="55" t="str">
        <f t="shared" si="9"/>
        <v/>
      </c>
      <c r="BW28" s="60" t="str">
        <f t="shared" si="10"/>
        <v/>
      </c>
      <c r="BX28" s="61" t="str">
        <f t="shared" si="29"/>
        <v>INCORRECT</v>
      </c>
      <c r="BY28" s="55" t="b">
        <f t="shared" si="30"/>
        <v>0</v>
      </c>
      <c r="BZ28" s="62" t="str">
        <f t="shared" si="11"/>
        <v/>
      </c>
      <c r="CA28" s="55" t="b">
        <f t="shared" si="12"/>
        <v>0</v>
      </c>
      <c r="CB28" s="55" t="b">
        <f t="shared" si="13"/>
        <v>0</v>
      </c>
      <c r="CC28" s="55" t="b">
        <f t="shared" si="14"/>
        <v>0</v>
      </c>
      <c r="CD28" s="55" t="b">
        <f t="shared" si="15"/>
        <v>0</v>
      </c>
      <c r="CE28" s="55" t="b">
        <f t="shared" si="16"/>
        <v>0</v>
      </c>
      <c r="CF28" s="55" t="b">
        <f t="shared" si="17"/>
        <v>0</v>
      </c>
      <c r="CG28" s="55" t="str">
        <f t="shared" si="18"/>
        <v/>
      </c>
      <c r="CH28" s="55" t="str">
        <f t="shared" si="19"/>
        <v/>
      </c>
      <c r="CI28" s="55" t="str">
        <f t="shared" si="20"/>
        <v/>
      </c>
      <c r="CJ28" s="55" t="str">
        <f t="shared" si="21"/>
        <v/>
      </c>
      <c r="CK28" s="55" t="str">
        <f t="shared" si="22"/>
        <v/>
      </c>
      <c r="CL28" s="55" t="str">
        <f t="shared" si="23"/>
        <v/>
      </c>
      <c r="CM28" s="62" t="str">
        <f t="shared" si="24"/>
        <v/>
      </c>
      <c r="CN28" s="62" t="str">
        <f t="shared" si="25"/>
        <v/>
      </c>
      <c r="CO28" s="63" t="str">
        <f t="shared" si="26"/>
        <v>NO</v>
      </c>
      <c r="CP28" s="63" t="str">
        <f t="shared" si="27"/>
        <v>NO</v>
      </c>
      <c r="CQ28" s="61" t="str">
        <f t="shared" si="31"/>
        <v>NO</v>
      </c>
      <c r="CR28" s="61" t="str">
        <f t="shared" si="32"/>
        <v>NO</v>
      </c>
      <c r="CS28" s="63" t="str">
        <f t="shared" si="33"/>
        <v>OK</v>
      </c>
      <c r="CT28" s="55" t="b">
        <f t="shared" si="34"/>
        <v>0</v>
      </c>
      <c r="CU28" s="55" t="b">
        <f t="shared" si="35"/>
        <v>0</v>
      </c>
      <c r="CV28" s="55" t="b">
        <f t="shared" si="36"/>
        <v>0</v>
      </c>
      <c r="CW28" s="55" t="b">
        <f t="shared" si="37"/>
        <v>0</v>
      </c>
      <c r="CX28" s="62" t="str">
        <f t="shared" si="38"/>
        <v>SEQUENCE INCORRECT</v>
      </c>
      <c r="CY28" s="64">
        <f>COUNTIF(B21:B27,T(B28))</f>
        <v>7</v>
      </c>
    </row>
    <row r="29" spans="1:103" s="20" customFormat="1" ht="18.95" customHeight="1" thickBot="1">
      <c r="A29" s="51"/>
      <c r="B29" s="157"/>
      <c r="C29" s="158"/>
      <c r="D29" s="157"/>
      <c r="E29" s="158"/>
      <c r="F29" s="157"/>
      <c r="G29" s="158"/>
      <c r="H29" s="157"/>
      <c r="I29" s="158"/>
      <c r="J29" s="157"/>
      <c r="K29" s="158"/>
      <c r="L29" s="151" t="str">
        <f>IF(AND(B29&lt;&gt;"", H29&lt;&gt;"", J29&lt;&gt;"",OR(H29&lt;=I17,H29="ABS"),OR(J29&lt;=K17,J29="ABS")),IF(AND(J29="ABS"),"ABS",IF(SUM(H29:J29)=0,"ZERO",SUM(H29,J29))),"")</f>
        <v/>
      </c>
      <c r="M29" s="151"/>
      <c r="N29" s="152" t="str">
        <f>IF(AND(A29&lt;&gt;"",B29&lt;&gt;"",D29&lt;&gt;"", F29&lt;&gt;"", H29&lt;&gt;"", J29&lt;&gt;"",S29="",R29="OK",V29="",OR(D29&lt;=E17,D29="ABS"),OR(F29&lt;=G17,F29="ABS"),OR(H29&lt;=I17,H29="ABS"),OR(J29&lt;=K17,J29="ABS")),IF(AND(OR(D29=0,D29="ABS"),OR(F29=0,F29="ABS"),OR(L29=0,L29="ABS"),D29="ABS",F29="ABS",L29="ABS"),"ABS",IF(AND(SUM(D29:F29)=0,OR(L29="ZERO",L29="ABS")),"ZERO",IF(L29="ABS",SUM(D29,F29),SUM(D29,F29,H29,J29)))),"")</f>
        <v/>
      </c>
      <c r="O29" s="153"/>
      <c r="P29" s="97" t="str">
        <f>IF(N29="","",IF(O17=250,LOOKUP(N29,{"ABS","ZERO",0,125,137,150,165,187,212},{"FAIL","FAIL","FAIL","C","C+","B","B+","A","A+"}),IF(O17=200,LOOKUP(N29,{"ABS","ZERO",0,100,110,120,132,150,170},{"FAIL","FAIL","FAIL","C","C+","B","B+","A","A+"}),IF(O17=150,LOOKUP(N29,{"ABS","ZERO",0,75,82,90,99,112,127},{"FAIL","FAIL","FAIL","C","C+","B","B+","A","A+"}),IF(O17=100,LOOKUP(N29,{"ABS","ZERO",0,50,55,60,66,75,85},{"FAIL","FAIL","FAIL","C","C+","B","B+","A","A+"}),IF(O17=50,LOOKUP(N29,{"ABS","ZERO",0,25,27,30,33,37,42},{"FAIL","FAIL","FAIL","C","C+","B","B+","A","A+"})))))))</f>
        <v/>
      </c>
      <c r="Q29" s="210"/>
      <c r="R29" s="66" t="str">
        <f t="shared" si="0"/>
        <v/>
      </c>
      <c r="S29" s="169" t="str">
        <f>IF(AND(A29&lt;&gt;"",B29&lt;&gt;""),IF(OR(D29&lt;&gt;"ABS"),IF(OR(AND(D29&lt;ROUNDDOWN((0.7*E17),0),D29&lt;&gt;0),D29&gt;E17,D29=""),"Attendance Marks incorrect",""),""),"")</f>
        <v/>
      </c>
      <c r="T29" s="304"/>
      <c r="U29" s="304"/>
      <c r="V29" s="148" t="str">
        <f>IF(OR(AND(OR(F29&lt;=G17, F29=0, F29="ABS"),OR(H29&lt;=I17, H29=0, H29="ABS"),OR(J29&lt;=K17, J29=0,J29="ABS"))),IF(OR(AND(A29="",B29="",D29="",F29="",H29="",J29=""),AND(A29&lt;&gt;"",B29&lt;&gt;"",D29&lt;&gt;"",F29&lt;&gt;"",H29&lt;&gt;"",J29&lt;&gt;"", AG29="OK")),"","Given Marks or Format is incorrect"),"Given Marks or Format is incorrect")</f>
        <v/>
      </c>
      <c r="W29" s="149"/>
      <c r="X29" s="150"/>
      <c r="Y29" s="109" t="b">
        <f>IF(AND(EXACT(LEFT(B29,3),LEFT(G10,3)),MID(B29,4,1)="-",ISNUMBER(INT(MID(B29,5,1))),ISNUMBER(INT(MID(B29,6,1))),MID(B29,5,2)&lt;&gt;"00",MID(B29,5,2)&lt;&gt;MID(G10,2,2),EXACT(MID(B29,7,4),RIGHT(G10,4)),ISNUMBER(INT(MID(B29,11,1))),ISNUMBER(INT(MID(B29,12,1))),MID(B29,11,2)&lt;&gt;"00",OR(ISNUMBER(INT(MID(B29,11,3))),MID(B29,13,1)=""),OR(AND(ISNUMBER(INT(MID(B29,11,3))),MID(B29,11,1)&lt;&gt;"0",MID(B29,14,1)=""),AND((ISNUMBER(INT(MID(B29,11,2)))),MID(B29,13,1)=""))),"oKK")</f>
        <v>0</v>
      </c>
      <c r="Z29" s="1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1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12" t="b">
        <f>IF(AND( EXACT(LEFT(B29,LEN(G8)), G8),ISNUMBER(INT(MID(B29,(LEN(G8)+1),1))),ISNUMBER(INT(MID(B29,(LEN(G8)+2),1))), MID(B29,(LEN(G8)+1),2)&lt;&gt;"00",OR(ISNUMBER(INT(MID(B29,(LEN(G8)+3),1))),MID(B29,(LEN(G8)+3),1)=""),  OR(AND(ISNUMBER(INT(MID(B29,(LEN(G8)+1),3))),MID(B29,(LEN(G8)+1),1)&lt;&gt;"0", MID(B29,(LEN(G8)+4),1)=""),AND((ISNUMBER(INT(MID(B29,(LEN(G8)+1),2)))),MID(B29,(LEN(G8)+3),1)=""))),"OK")</f>
        <v>0</v>
      </c>
      <c r="AC29" s="1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14" t="b">
        <f>IF(LEFT(B29,1)="K",IF(AND(EXACT(LEFT(B29,3),LEFT(G8,3)),MID(B29,4,1)="-",ISNUMBER(INT(MID(B29,5,1))),ISNUMBER(INT(MID(B29,6,1))),MID(B29,5,2)&lt;&gt;"00", MID(B29,5,2)&lt;&gt;MID(G8,2,2),EXACT(MID(B29,7,2), RIGHT(G8,2)),ISNUMBER(INT(MID(B29,9,1))),ISNUMBER(INT(MID(B29,10,1))),MID(B29,9,2)&lt;&gt;"00",OR(ISNUMBER(INT(MID(B29,9,3))),MID(B29,11,1)=""),OR(AND(ISNUMBER(INT(MID(B29,9,3))),MID(B29,9,1)&lt;&gt;"0",MID(B29,12,1)=""),AND((ISNUMBER(INT(MID(B29,9,2)))),MID(B29,11,1)=""))),"oKK"))</f>
        <v>0</v>
      </c>
      <c r="AE29" s="15"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20" t="b">
        <f t="shared" si="28"/>
        <v>0</v>
      </c>
      <c r="AG29" s="20" t="str">
        <f t="shared" si="1"/>
        <v>S# INCORRECT</v>
      </c>
      <c r="BO29" s="55" t="str">
        <f t="shared" si="2"/>
        <v/>
      </c>
      <c r="BP29" s="55" t="b">
        <f t="shared" si="3"/>
        <v>0</v>
      </c>
      <c r="BQ29" s="55" t="b">
        <f t="shared" si="4"/>
        <v>0</v>
      </c>
      <c r="BR29" s="55" t="b">
        <f t="shared" si="5"/>
        <v>0</v>
      </c>
      <c r="BS29" s="55" t="str">
        <f t="shared" si="6"/>
        <v/>
      </c>
      <c r="BT29" s="55" t="str">
        <f t="shared" si="7"/>
        <v/>
      </c>
      <c r="BU29" s="55" t="str">
        <f t="shared" si="8"/>
        <v/>
      </c>
      <c r="BV29" s="55" t="str">
        <f t="shared" si="9"/>
        <v/>
      </c>
      <c r="BW29" s="60" t="str">
        <f t="shared" si="10"/>
        <v/>
      </c>
      <c r="BX29" s="61" t="str">
        <f t="shared" si="29"/>
        <v>INCORRECT</v>
      </c>
      <c r="BY29" s="55" t="b">
        <f t="shared" si="30"/>
        <v>0</v>
      </c>
      <c r="BZ29" s="62" t="str">
        <f t="shared" si="11"/>
        <v/>
      </c>
      <c r="CA29" s="55" t="b">
        <f t="shared" si="12"/>
        <v>0</v>
      </c>
      <c r="CB29" s="55" t="b">
        <f t="shared" si="13"/>
        <v>0</v>
      </c>
      <c r="CC29" s="55" t="b">
        <f t="shared" si="14"/>
        <v>0</v>
      </c>
      <c r="CD29" s="55" t="b">
        <f t="shared" si="15"/>
        <v>0</v>
      </c>
      <c r="CE29" s="55" t="b">
        <f t="shared" si="16"/>
        <v>0</v>
      </c>
      <c r="CF29" s="55" t="b">
        <f t="shared" si="17"/>
        <v>0</v>
      </c>
      <c r="CG29" s="55" t="str">
        <f t="shared" si="18"/>
        <v/>
      </c>
      <c r="CH29" s="55" t="str">
        <f t="shared" si="19"/>
        <v/>
      </c>
      <c r="CI29" s="55" t="str">
        <f t="shared" si="20"/>
        <v/>
      </c>
      <c r="CJ29" s="55" t="str">
        <f t="shared" si="21"/>
        <v/>
      </c>
      <c r="CK29" s="55" t="str">
        <f t="shared" si="22"/>
        <v/>
      </c>
      <c r="CL29" s="55" t="str">
        <f t="shared" si="23"/>
        <v/>
      </c>
      <c r="CM29" s="62" t="str">
        <f t="shared" si="24"/>
        <v/>
      </c>
      <c r="CN29" s="62" t="str">
        <f t="shared" si="25"/>
        <v/>
      </c>
      <c r="CO29" s="63" t="str">
        <f t="shared" si="26"/>
        <v>NO</v>
      </c>
      <c r="CP29" s="63" t="str">
        <f t="shared" si="27"/>
        <v>NO</v>
      </c>
      <c r="CQ29" s="61" t="str">
        <f t="shared" si="31"/>
        <v>NO</v>
      </c>
      <c r="CR29" s="61" t="str">
        <f t="shared" si="32"/>
        <v>NO</v>
      </c>
      <c r="CS29" s="63" t="str">
        <f t="shared" si="33"/>
        <v>OK</v>
      </c>
      <c r="CT29" s="55" t="b">
        <f t="shared" si="34"/>
        <v>0</v>
      </c>
      <c r="CU29" s="55" t="b">
        <f t="shared" si="35"/>
        <v>0</v>
      </c>
      <c r="CV29" s="55" t="b">
        <f t="shared" si="36"/>
        <v>0</v>
      </c>
      <c r="CW29" s="55" t="b">
        <f t="shared" si="37"/>
        <v>0</v>
      </c>
      <c r="CX29" s="62" t="str">
        <f t="shared" si="38"/>
        <v>SEQUENCE INCORRECT</v>
      </c>
      <c r="CY29" s="64">
        <f>COUNTIF(B21:B28,T(B29))</f>
        <v>8</v>
      </c>
    </row>
    <row r="30" spans="1:103" s="20" customFormat="1" ht="18.95" customHeight="1" thickBot="1">
      <c r="A30" s="51"/>
      <c r="B30" s="157"/>
      <c r="C30" s="158"/>
      <c r="D30" s="157"/>
      <c r="E30" s="158"/>
      <c r="F30" s="157"/>
      <c r="G30" s="158"/>
      <c r="H30" s="157"/>
      <c r="I30" s="158"/>
      <c r="J30" s="157"/>
      <c r="K30" s="158"/>
      <c r="L30" s="151" t="str">
        <f>IF(AND(B30&lt;&gt;"", H30&lt;&gt;"", J30&lt;&gt;"",OR(H30&lt;=I17,H30="ABS"),OR(J30&lt;=K17,J30="ABS")),IF(AND(J30="ABS"),"ABS",IF(SUM(H30:J30)=0,"ZERO",SUM(H30,J30))),"")</f>
        <v/>
      </c>
      <c r="M30" s="151"/>
      <c r="N30" s="152" t="str">
        <f>IF(AND(A30&lt;&gt;"",B30&lt;&gt;"",D30&lt;&gt;"", F30&lt;&gt;"", H30&lt;&gt;"", J30&lt;&gt;"",S30="",R30="OK",V30="",OR(D30&lt;=E17,D30="ABS"),OR(F30&lt;=G17,F30="ABS"),OR(H30&lt;=I17,H30="ABS"),OR(J30&lt;=K17,J30="ABS")),IF(AND(OR(D30=0,D30="ABS"),OR(F30=0,F30="ABS"),OR(L30=0,L30="ABS"),D30="ABS",F30="ABS",L30="ABS"),"ABS",IF(AND(SUM(D30:F30)=0,OR(L30="ZERO",L30="ABS")),"ZERO",IF(L30="ABS",SUM(D30,F30),SUM(D30,F30,H30,J30)))),"")</f>
        <v/>
      </c>
      <c r="O30" s="153"/>
      <c r="P30" s="97" t="str">
        <f>IF(N30="","",IF(O17=250,LOOKUP(N30,{"ABS","ZERO",0,125,137,150,165,187,212},{"FAIL","FAIL","FAIL","C","C+","B","B+","A","A+"}),IF(O17=200,LOOKUP(N30,{"ABS","ZERO",0,100,110,120,132,150,170},{"FAIL","FAIL","FAIL","C","C+","B","B+","A","A+"}),IF(O17=150,LOOKUP(N30,{"ABS","ZERO",0,75,82,90,99,112,127},{"FAIL","FAIL","FAIL","C","C+","B","B+","A","A+"}),IF(O17=100,LOOKUP(N30,{"ABS","ZERO",0,50,55,60,66,75,85},{"FAIL","FAIL","FAIL","C","C+","B","B+","A","A+"}),IF(O17=50,LOOKUP(N30,{"ABS","ZERO",0,25,27,30,33,37,42},{"FAIL","FAIL","FAIL","C","C+","B","B+","A","A+"})))))))</f>
        <v/>
      </c>
      <c r="Q30" s="210"/>
      <c r="R30" s="66" t="str">
        <f t="shared" si="0"/>
        <v/>
      </c>
      <c r="S30" s="169" t="str">
        <f>IF(AND(A30&lt;&gt;"",B30&lt;&gt;""),IF(OR(D30&lt;&gt;"ABS"),IF(OR(AND(D30&lt;ROUNDDOWN((0.7*E17),0),D30&lt;&gt;0),D30&gt;E17,D30=""),"Attendance Marks incorrect",""),""),"")</f>
        <v/>
      </c>
      <c r="T30" s="304"/>
      <c r="U30" s="304"/>
      <c r="V30" s="148" t="str">
        <f>IF(OR(AND(OR(F30&lt;=G17, F30=0, F30="ABS"),OR(H30&lt;=I17, H30=0, H30="ABS"),OR(J30&lt;=K17, J30=0,J30="ABS"))),IF(OR(AND(A30="",B30="",D30="",F30="",H30="",J30=""),AND(A30&lt;&gt;"",B30&lt;&gt;"",D30&lt;&gt;"",F30&lt;&gt;"",H30&lt;&gt;"",J30&lt;&gt;"", AG30="OK")),"","Given Marks or Format is incorrect"),"Given Marks or Format is incorrect")</f>
        <v/>
      </c>
      <c r="W30" s="149"/>
      <c r="X30" s="150"/>
      <c r="Y30" s="109" t="b">
        <f>IF(AND(EXACT(LEFT(B30,3),LEFT(G10,3)),MID(B30,4,1)="-",ISNUMBER(INT(MID(B30,5,1))),ISNUMBER(INT(MID(B30,6,1))),MID(B30,5,2)&lt;&gt;"00",MID(B30,5,2)&lt;&gt;MID(G10,2,2),EXACT(MID(B30,7,4),RIGHT(G10,4)),ISNUMBER(INT(MID(B30,11,1))),ISNUMBER(INT(MID(B30,12,1))),MID(B30,11,2)&lt;&gt;"00",OR(ISNUMBER(INT(MID(B30,11,3))),MID(B30,13,1)=""),OR(AND(ISNUMBER(INT(MID(B30,11,3))),MID(B30,11,1)&lt;&gt;"0",MID(B30,14,1)=""),AND((ISNUMBER(INT(MID(B30,11,2)))),MID(B30,13,1)=""))),"oKK")</f>
        <v>0</v>
      </c>
      <c r="Z30" s="1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1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12" t="b">
        <f>IF(AND( EXACT(LEFT(B30,LEN(G8)), G8),ISNUMBER(INT(MID(B30,(LEN(G8)+1),1))),ISNUMBER(INT(MID(B30,(LEN(G8)+2),1))), MID(B30,(LEN(G8)+1),2)&lt;&gt;"00",OR(ISNUMBER(INT(MID(B30,(LEN(G8)+3),1))),MID(B30,(LEN(G8)+3),1)=""),  OR(AND(ISNUMBER(INT(MID(B30,(LEN(G8)+1),3))),MID(B30,(LEN(G8)+1),1)&lt;&gt;"0", MID(B30,(LEN(G8)+4),1)=""),AND((ISNUMBER(INT(MID(B30,(LEN(G8)+1),2)))),MID(B30,(LEN(G8)+3),1)=""))),"OK")</f>
        <v>0</v>
      </c>
      <c r="AC30" s="1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14" t="b">
        <f>IF(LEFT(B30,1)="K",IF(AND(EXACT(LEFT(B30,3),LEFT(G8,3)),MID(B30,4,1)="-",ISNUMBER(INT(MID(B30,5,1))),ISNUMBER(INT(MID(B30,6,1))),MID(B30,5,2)&lt;&gt;"00", MID(B30,5,2)&lt;&gt;MID(G8,2,2),EXACT(MID(B30,7,2), RIGHT(G8,2)),ISNUMBER(INT(MID(B30,9,1))),ISNUMBER(INT(MID(B30,10,1))),MID(B30,9,2)&lt;&gt;"00",OR(ISNUMBER(INT(MID(B30,9,3))),MID(B30,11,1)=""),OR(AND(ISNUMBER(INT(MID(B30,9,3))),MID(B30,9,1)&lt;&gt;"0",MID(B30,12,1)=""),AND((ISNUMBER(INT(MID(B30,9,2)))),MID(B30,11,1)=""))),"oKK"))</f>
        <v>0</v>
      </c>
      <c r="AE30" s="15"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20" t="b">
        <f t="shared" si="28"/>
        <v>0</v>
      </c>
      <c r="AG30" s="20" t="str">
        <f t="shared" si="1"/>
        <v>S# INCORRECT</v>
      </c>
      <c r="BO30" s="55" t="str">
        <f t="shared" si="2"/>
        <v/>
      </c>
      <c r="BP30" s="55" t="b">
        <f t="shared" si="3"/>
        <v>0</v>
      </c>
      <c r="BQ30" s="55" t="b">
        <f t="shared" si="4"/>
        <v>0</v>
      </c>
      <c r="BR30" s="55" t="b">
        <f t="shared" si="5"/>
        <v>0</v>
      </c>
      <c r="BS30" s="55" t="str">
        <f t="shared" si="6"/>
        <v/>
      </c>
      <c r="BT30" s="55" t="str">
        <f t="shared" si="7"/>
        <v/>
      </c>
      <c r="BU30" s="55" t="str">
        <f t="shared" si="8"/>
        <v/>
      </c>
      <c r="BV30" s="55" t="str">
        <f t="shared" si="9"/>
        <v/>
      </c>
      <c r="BW30" s="60" t="str">
        <f t="shared" si="10"/>
        <v/>
      </c>
      <c r="BX30" s="61" t="str">
        <f t="shared" si="29"/>
        <v>INCORRECT</v>
      </c>
      <c r="BY30" s="55" t="b">
        <f t="shared" si="30"/>
        <v>0</v>
      </c>
      <c r="BZ30" s="62" t="str">
        <f t="shared" si="11"/>
        <v/>
      </c>
      <c r="CA30" s="55" t="b">
        <f t="shared" si="12"/>
        <v>0</v>
      </c>
      <c r="CB30" s="55" t="b">
        <f t="shared" si="13"/>
        <v>0</v>
      </c>
      <c r="CC30" s="55" t="b">
        <f t="shared" si="14"/>
        <v>0</v>
      </c>
      <c r="CD30" s="55" t="b">
        <f t="shared" si="15"/>
        <v>0</v>
      </c>
      <c r="CE30" s="55" t="b">
        <f t="shared" si="16"/>
        <v>0</v>
      </c>
      <c r="CF30" s="55" t="b">
        <f t="shared" si="17"/>
        <v>0</v>
      </c>
      <c r="CG30" s="55" t="str">
        <f t="shared" si="18"/>
        <v/>
      </c>
      <c r="CH30" s="55" t="str">
        <f t="shared" si="19"/>
        <v/>
      </c>
      <c r="CI30" s="55" t="str">
        <f t="shared" si="20"/>
        <v/>
      </c>
      <c r="CJ30" s="55" t="str">
        <f t="shared" si="21"/>
        <v/>
      </c>
      <c r="CK30" s="55" t="str">
        <f t="shared" si="22"/>
        <v/>
      </c>
      <c r="CL30" s="55" t="str">
        <f t="shared" si="23"/>
        <v/>
      </c>
      <c r="CM30" s="62" t="str">
        <f t="shared" si="24"/>
        <v/>
      </c>
      <c r="CN30" s="62" t="str">
        <f t="shared" si="25"/>
        <v/>
      </c>
      <c r="CO30" s="63" t="str">
        <f t="shared" si="26"/>
        <v>NO</v>
      </c>
      <c r="CP30" s="63" t="str">
        <f t="shared" si="27"/>
        <v>NO</v>
      </c>
      <c r="CQ30" s="61" t="str">
        <f t="shared" si="31"/>
        <v>NO</v>
      </c>
      <c r="CR30" s="61" t="str">
        <f t="shared" si="32"/>
        <v>NO</v>
      </c>
      <c r="CS30" s="63" t="str">
        <f t="shared" si="33"/>
        <v>OK</v>
      </c>
      <c r="CT30" s="55" t="b">
        <f t="shared" si="34"/>
        <v>0</v>
      </c>
      <c r="CU30" s="55" t="b">
        <f t="shared" si="35"/>
        <v>0</v>
      </c>
      <c r="CV30" s="55" t="b">
        <f t="shared" si="36"/>
        <v>0</v>
      </c>
      <c r="CW30" s="55" t="b">
        <f t="shared" si="37"/>
        <v>0</v>
      </c>
      <c r="CX30" s="62" t="str">
        <f t="shared" si="38"/>
        <v>SEQUENCE INCORRECT</v>
      </c>
      <c r="CY30" s="64">
        <f>COUNTIF(B21:B29,T(B30))</f>
        <v>9</v>
      </c>
    </row>
    <row r="31" spans="1:103" s="20" customFormat="1" ht="18.95" customHeight="1" thickBot="1">
      <c r="A31" s="51"/>
      <c r="B31" s="157"/>
      <c r="C31" s="158"/>
      <c r="D31" s="157"/>
      <c r="E31" s="158"/>
      <c r="F31" s="157"/>
      <c r="G31" s="158"/>
      <c r="H31" s="157"/>
      <c r="I31" s="158"/>
      <c r="J31" s="157"/>
      <c r="K31" s="158"/>
      <c r="L31" s="151" t="str">
        <f>IF(AND(B31&lt;&gt;"", H31&lt;&gt;"", J31&lt;&gt;"",OR(H31&lt;=I17,H31="ABS"),OR(J31&lt;=K17,J31="ABS")),IF(AND(J31="ABS"),"ABS",IF(SUM(H31:J31)=0,"ZERO",SUM(H31,J31))),"")</f>
        <v/>
      </c>
      <c r="M31" s="151"/>
      <c r="N31" s="152" t="str">
        <f>IF(AND(A31&lt;&gt;"",B31&lt;&gt;"",D31&lt;&gt;"", F31&lt;&gt;"", H31&lt;&gt;"", J31&lt;&gt;"",S31="",R31="OK",V31="",OR(D31&lt;=E17,D31="ABS"),OR(F31&lt;=G17,F31="ABS"),OR(H31&lt;=I17,H31="ABS"),OR(J31&lt;=K17,J31="ABS")),IF(AND(OR(D31=0,D31="ABS"),OR(F31=0,F31="ABS"),OR(L31=0,L31="ABS"),D31="ABS",F31="ABS",L31="ABS"),"ABS",IF(AND(SUM(D31:F31)=0,OR(L31="ZERO",L31="ABS")),"ZERO",IF(L31="ABS",SUM(D31,F31),SUM(D31,F31,H31,J31)))),"")</f>
        <v/>
      </c>
      <c r="O31" s="153"/>
      <c r="P31" s="97" t="str">
        <f>IF(N31="","",IF(O17=250,LOOKUP(N31,{"ABS","ZERO",0,125,137,150,165,187,212},{"FAIL","FAIL","FAIL","C","C+","B","B+","A","A+"}),IF(O17=200,LOOKUP(N31,{"ABS","ZERO",0,100,110,120,132,150,170},{"FAIL","FAIL","FAIL","C","C+","B","B+","A","A+"}),IF(O17=150,LOOKUP(N31,{"ABS","ZERO",0,75,82,90,99,112,127},{"FAIL","FAIL","FAIL","C","C+","B","B+","A","A+"}),IF(O17=100,LOOKUP(N31,{"ABS","ZERO",0,50,55,60,66,75,85},{"FAIL","FAIL","FAIL","C","C+","B","B+","A","A+"}),IF(O17=50,LOOKUP(N31,{"ABS","ZERO",0,25,27,30,33,37,42},{"FAIL","FAIL","FAIL","C","C+","B","B+","A","A+"})))))))</f>
        <v/>
      </c>
      <c r="Q31" s="210"/>
      <c r="R31" s="66" t="str">
        <f t="shared" si="0"/>
        <v/>
      </c>
      <c r="S31" s="169" t="str">
        <f>IF(AND(A31&lt;&gt;"",B31&lt;&gt;""),IF(OR(D31&lt;&gt;"ABS"),IF(OR(AND(D31&lt;ROUNDDOWN((0.7*E17),0),D31&lt;&gt;0),D31&gt;E17,D31=""),"Attendance Marks incorrect",""),""),"")</f>
        <v/>
      </c>
      <c r="T31" s="304"/>
      <c r="U31" s="304"/>
      <c r="V31" s="148" t="str">
        <f>IF(OR(AND(OR(F31&lt;=G17, F31=0, F31="ABS"),OR(H31&lt;=I17, H31=0, H31="ABS"),OR(J31&lt;=K17, J31=0,J31="ABS"))),IF(OR(AND(A31="",B31="",D31="",F31="",H31="",J31=""),AND(A31&lt;&gt;"",B31&lt;&gt;"",D31&lt;&gt;"",F31&lt;&gt;"",H31&lt;&gt;"",J31&lt;&gt;"", AG31="OK")),"","Given Marks or Format is incorrect"),"Given Marks or Format is incorrect")</f>
        <v/>
      </c>
      <c r="W31" s="149"/>
      <c r="X31" s="150"/>
      <c r="Y31" s="109" t="b">
        <f>IF(AND(EXACT(LEFT(B31,3),LEFT(G10,3)),MID(B31,4,1)="-",ISNUMBER(INT(MID(B31,5,1))),ISNUMBER(INT(MID(B31,6,1))),MID(B31,5,2)&lt;&gt;"00",MID(B31,5,2)&lt;&gt;MID(G10,2,2),EXACT(MID(B31,7,4),RIGHT(G10,4)),ISNUMBER(INT(MID(B31,11,1))),ISNUMBER(INT(MID(B31,12,1))),MID(B31,11,2)&lt;&gt;"00",OR(ISNUMBER(INT(MID(B31,11,3))),MID(B31,13,1)=""),OR(AND(ISNUMBER(INT(MID(B31,11,3))),MID(B31,11,1)&lt;&gt;"0",MID(B31,14,1)=""),AND((ISNUMBER(INT(MID(B31,11,2)))),MID(B31,13,1)=""))),"oKK")</f>
        <v>0</v>
      </c>
      <c r="Z31" s="1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1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12" t="b">
        <f>IF(AND( EXACT(LEFT(B31,LEN(G8)), G8),ISNUMBER(INT(MID(B31,(LEN(G8)+1),1))),ISNUMBER(INT(MID(B31,(LEN(G8)+2),1))), MID(B31,(LEN(G8)+1),2)&lt;&gt;"00",OR(ISNUMBER(INT(MID(B31,(LEN(G8)+3),1))),MID(B31,(LEN(G8)+3),1)=""),  OR(AND(ISNUMBER(INT(MID(B31,(LEN(G8)+1),3))),MID(B31,(LEN(G8)+1),1)&lt;&gt;"0", MID(B31,(LEN(G8)+4),1)=""),AND((ISNUMBER(INT(MID(B31,(LEN(G8)+1),2)))),MID(B31,(LEN(G8)+3),1)=""))),"OK")</f>
        <v>0</v>
      </c>
      <c r="AC31" s="1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14" t="b">
        <f>IF(LEFT(B31,1)="K",IF(AND(EXACT(LEFT(B31,3),LEFT(G8,3)),MID(B31,4,1)="-",ISNUMBER(INT(MID(B31,5,1))),ISNUMBER(INT(MID(B31,6,1))),MID(B31,5,2)&lt;&gt;"00", MID(B31,5,2)&lt;&gt;MID(G8,2,2),EXACT(MID(B31,7,2), RIGHT(G8,2)),ISNUMBER(INT(MID(B31,9,1))),ISNUMBER(INT(MID(B31,10,1))),MID(B31,9,2)&lt;&gt;"00",OR(ISNUMBER(INT(MID(B31,9,3))),MID(B31,11,1)=""),OR(AND(ISNUMBER(INT(MID(B31,9,3))),MID(B31,9,1)&lt;&gt;"0",MID(B31,12,1)=""),AND((ISNUMBER(INT(MID(B31,9,2)))),MID(B31,11,1)=""))),"oKK"))</f>
        <v>0</v>
      </c>
      <c r="AE31" s="15"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20" t="b">
        <f t="shared" si="28"/>
        <v>0</v>
      </c>
      <c r="AG31" s="20" t="str">
        <f t="shared" si="1"/>
        <v>S# INCORRECT</v>
      </c>
      <c r="BO31" s="55" t="str">
        <f t="shared" si="2"/>
        <v/>
      </c>
      <c r="BP31" s="55" t="b">
        <f t="shared" si="3"/>
        <v>0</v>
      </c>
      <c r="BQ31" s="55" t="b">
        <f t="shared" si="4"/>
        <v>0</v>
      </c>
      <c r="BR31" s="55" t="b">
        <f t="shared" si="5"/>
        <v>0</v>
      </c>
      <c r="BS31" s="55" t="str">
        <f t="shared" si="6"/>
        <v/>
      </c>
      <c r="BT31" s="55" t="str">
        <f t="shared" si="7"/>
        <v/>
      </c>
      <c r="BU31" s="55" t="str">
        <f t="shared" si="8"/>
        <v/>
      </c>
      <c r="BV31" s="55" t="str">
        <f t="shared" si="9"/>
        <v/>
      </c>
      <c r="BW31" s="60" t="str">
        <f t="shared" si="10"/>
        <v/>
      </c>
      <c r="BX31" s="61" t="str">
        <f t="shared" si="29"/>
        <v>INCORRECT</v>
      </c>
      <c r="BY31" s="55" t="b">
        <f t="shared" si="30"/>
        <v>0</v>
      </c>
      <c r="BZ31" s="62" t="str">
        <f t="shared" si="11"/>
        <v/>
      </c>
      <c r="CA31" s="55" t="b">
        <f t="shared" si="12"/>
        <v>0</v>
      </c>
      <c r="CB31" s="55" t="b">
        <f t="shared" si="13"/>
        <v>0</v>
      </c>
      <c r="CC31" s="55" t="b">
        <f t="shared" si="14"/>
        <v>0</v>
      </c>
      <c r="CD31" s="55" t="b">
        <f t="shared" si="15"/>
        <v>0</v>
      </c>
      <c r="CE31" s="55" t="b">
        <f t="shared" si="16"/>
        <v>0</v>
      </c>
      <c r="CF31" s="55" t="b">
        <f t="shared" si="17"/>
        <v>0</v>
      </c>
      <c r="CG31" s="55" t="str">
        <f t="shared" si="18"/>
        <v/>
      </c>
      <c r="CH31" s="55" t="str">
        <f t="shared" si="19"/>
        <v/>
      </c>
      <c r="CI31" s="55" t="str">
        <f t="shared" si="20"/>
        <v/>
      </c>
      <c r="CJ31" s="55" t="str">
        <f t="shared" si="21"/>
        <v/>
      </c>
      <c r="CK31" s="55" t="str">
        <f t="shared" si="22"/>
        <v/>
      </c>
      <c r="CL31" s="55" t="str">
        <f t="shared" si="23"/>
        <v/>
      </c>
      <c r="CM31" s="62" t="str">
        <f t="shared" si="24"/>
        <v/>
      </c>
      <c r="CN31" s="62" t="str">
        <f t="shared" si="25"/>
        <v/>
      </c>
      <c r="CO31" s="63" t="str">
        <f t="shared" si="26"/>
        <v>NO</v>
      </c>
      <c r="CP31" s="63" t="str">
        <f t="shared" si="27"/>
        <v>NO</v>
      </c>
      <c r="CQ31" s="61" t="str">
        <f t="shared" si="31"/>
        <v>NO</v>
      </c>
      <c r="CR31" s="61" t="str">
        <f t="shared" si="32"/>
        <v>NO</v>
      </c>
      <c r="CS31" s="63" t="str">
        <f t="shared" si="33"/>
        <v>OK</v>
      </c>
      <c r="CT31" s="55" t="b">
        <f t="shared" si="34"/>
        <v>0</v>
      </c>
      <c r="CU31" s="55" t="b">
        <f t="shared" si="35"/>
        <v>0</v>
      </c>
      <c r="CV31" s="55" t="b">
        <f t="shared" si="36"/>
        <v>0</v>
      </c>
      <c r="CW31" s="55" t="b">
        <f t="shared" si="37"/>
        <v>0</v>
      </c>
      <c r="CX31" s="62" t="str">
        <f t="shared" si="38"/>
        <v>SEQUENCE INCORRECT</v>
      </c>
      <c r="CY31" s="64">
        <f>COUNTIF(B21:B30,T(B31))</f>
        <v>10</v>
      </c>
    </row>
    <row r="32" spans="1:103" s="20" customFormat="1" ht="18.95" customHeight="1" thickBot="1">
      <c r="A32" s="51"/>
      <c r="B32" s="157"/>
      <c r="C32" s="158"/>
      <c r="D32" s="157"/>
      <c r="E32" s="158"/>
      <c r="F32" s="157"/>
      <c r="G32" s="158"/>
      <c r="H32" s="157"/>
      <c r="I32" s="158"/>
      <c r="J32" s="157"/>
      <c r="K32" s="158"/>
      <c r="L32" s="151" t="str">
        <f>IF(AND(B32&lt;&gt;"", H32&lt;&gt;"", J32&lt;&gt;"",OR(H32&lt;=I17,H32="ABS"),OR(J32&lt;=K17,J32="ABS")),IF(AND(J32="ABS"),"ABS",IF(SUM(H32:J32)=0,"ZERO",SUM(H32,J32))),"")</f>
        <v/>
      </c>
      <c r="M32" s="151"/>
      <c r="N32" s="152" t="str">
        <f>IF(AND(A32&lt;&gt;"",B32&lt;&gt;"",D32&lt;&gt;"", F32&lt;&gt;"", H32&lt;&gt;"", J32&lt;&gt;"",S32="",R32="OK",V32="",OR(D32&lt;=E17,D32="ABS"),OR(F32&lt;=G17,F32="ABS"),OR(H32&lt;=I17,H32="ABS"),OR(J32&lt;=K17,J32="ABS")),IF(AND(OR(D32=0,D32="ABS"),OR(F32=0,F32="ABS"),OR(L32=0,L32="ABS"),D32="ABS",F32="ABS",L32="ABS"),"ABS",IF(AND(SUM(D32:F32)=0,OR(L32="ZERO",L32="ABS")),"ZERO",IF(L32="ABS",SUM(D32,F32),SUM(D32,F32,H32,J32)))),"")</f>
        <v/>
      </c>
      <c r="O32" s="153"/>
      <c r="P32" s="97" t="str">
        <f>IF(N32="","",IF(O17=250,LOOKUP(N32,{"ABS","ZERO",0,125,137,150,165,187,212},{"FAIL","FAIL","FAIL","C","C+","B","B+","A","A+"}),IF(O17=200,LOOKUP(N32,{"ABS","ZERO",0,100,110,120,132,150,170},{"FAIL","FAIL","FAIL","C","C+","B","B+","A","A+"}),IF(O17=150,LOOKUP(N32,{"ABS","ZERO",0,75,82,90,99,112,127},{"FAIL","FAIL","FAIL","C","C+","B","B+","A","A+"}),IF(O17=100,LOOKUP(N32,{"ABS","ZERO",0,50,55,60,66,75,85},{"FAIL","FAIL","FAIL","C","C+","B","B+","A","A+"}),IF(O17=50,LOOKUP(N32,{"ABS","ZERO",0,25,27,30,33,37,42},{"FAIL","FAIL","FAIL","C","C+","B","B+","A","A+"})))))))</f>
        <v/>
      </c>
      <c r="Q32" s="210"/>
      <c r="R32" s="66" t="str">
        <f t="shared" si="0"/>
        <v/>
      </c>
      <c r="S32" s="169" t="str">
        <f>IF(AND(A32&lt;&gt;"",B32&lt;&gt;""),IF(OR(D32&lt;&gt;"ABS"),IF(OR(AND(D32&lt;ROUNDDOWN((0.7*E17),0),D32&lt;&gt;0),D32&gt;E17,D32=""),"Attendance Marks incorrect",""),""),"")</f>
        <v/>
      </c>
      <c r="T32" s="304"/>
      <c r="U32" s="304"/>
      <c r="V32" s="148" t="str">
        <f>IF(OR(AND(OR(F32&lt;=G17, F32=0, F32="ABS"),OR(H32&lt;=I17, H32=0, H32="ABS"),OR(J32&lt;=K17, J32=0,J32="ABS"))),IF(OR(AND(A32="",B32="",D32="",F32="",H32="",J32=""),AND(A32&lt;&gt;"",B32&lt;&gt;"",D32&lt;&gt;"",F32&lt;&gt;"",H32&lt;&gt;"",J32&lt;&gt;"", AG32="OK")),"","Given Marks or Format is incorrect"),"Given Marks or Format is incorrect")</f>
        <v/>
      </c>
      <c r="W32" s="149"/>
      <c r="X32" s="150"/>
      <c r="Y32" s="109" t="b">
        <f>IF(AND(EXACT(LEFT(B32,3),LEFT(G10,3)),MID(B32,4,1)="-",ISNUMBER(INT(MID(B32,5,1))),ISNUMBER(INT(MID(B32,6,1))),MID(B32,5,2)&lt;&gt;"00",MID(B32,5,2)&lt;&gt;MID(G10,2,2),EXACT(MID(B32,7,4),RIGHT(G10,4)),ISNUMBER(INT(MID(B32,11,1))),ISNUMBER(INT(MID(B32,12,1))),MID(B32,11,2)&lt;&gt;"00",OR(ISNUMBER(INT(MID(B32,11,3))),MID(B32,13,1)=""),OR(AND(ISNUMBER(INT(MID(B32,11,3))),MID(B32,11,1)&lt;&gt;"0",MID(B32,14,1)=""),AND((ISNUMBER(INT(MID(B32,11,2)))),MID(B32,13,1)=""))),"oKK")</f>
        <v>0</v>
      </c>
      <c r="Z32" s="1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1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12" t="b">
        <f>IF(AND( EXACT(LEFT(B32,LEN(G8)), G8),ISNUMBER(INT(MID(B32,(LEN(G8)+1),1))),ISNUMBER(INT(MID(B32,(LEN(G8)+2),1))), MID(B32,(LEN(G8)+1),2)&lt;&gt;"00",OR(ISNUMBER(INT(MID(B32,(LEN(G8)+3),1))),MID(B32,(LEN(G8)+3),1)=""),  OR(AND(ISNUMBER(INT(MID(B32,(LEN(G8)+1),3))),MID(B32,(LEN(G8)+1),1)&lt;&gt;"0", MID(B32,(LEN(G8)+4),1)=""),AND((ISNUMBER(INT(MID(B32,(LEN(G8)+1),2)))),MID(B32,(LEN(G8)+3),1)=""))),"OK")</f>
        <v>0</v>
      </c>
      <c r="AC32" s="1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14" t="b">
        <f>IF(LEFT(B32,1)="K",IF(AND(EXACT(LEFT(B32,3),LEFT(G8,3)),MID(B32,4,1)="-",ISNUMBER(INT(MID(B32,5,1))),ISNUMBER(INT(MID(B32,6,1))),MID(B32,5,2)&lt;&gt;"00", MID(B32,5,2)&lt;&gt;MID(G8,2,2),EXACT(MID(B32,7,2), RIGHT(G8,2)),ISNUMBER(INT(MID(B32,9,1))),ISNUMBER(INT(MID(B32,10,1))),MID(B32,9,2)&lt;&gt;"00",OR(ISNUMBER(INT(MID(B32,9,3))),MID(B32,11,1)=""),OR(AND(ISNUMBER(INT(MID(B32,9,3))),MID(B32,9,1)&lt;&gt;"0",MID(B32,12,1)=""),AND((ISNUMBER(INT(MID(B32,9,2)))),MID(B32,11,1)=""))),"oKK"))</f>
        <v>0</v>
      </c>
      <c r="AE32" s="15"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20" t="b">
        <f t="shared" si="28"/>
        <v>0</v>
      </c>
      <c r="AG32" s="20" t="str">
        <f t="shared" si="1"/>
        <v>S# INCORRECT</v>
      </c>
      <c r="BO32" s="55" t="str">
        <f t="shared" si="2"/>
        <v/>
      </c>
      <c r="BP32" s="55" t="b">
        <f t="shared" si="3"/>
        <v>0</v>
      </c>
      <c r="BQ32" s="55" t="b">
        <f t="shared" si="4"/>
        <v>0</v>
      </c>
      <c r="BR32" s="55" t="b">
        <f t="shared" si="5"/>
        <v>0</v>
      </c>
      <c r="BS32" s="55" t="str">
        <f t="shared" si="6"/>
        <v/>
      </c>
      <c r="BT32" s="55" t="str">
        <f t="shared" si="7"/>
        <v/>
      </c>
      <c r="BU32" s="55" t="str">
        <f t="shared" si="8"/>
        <v/>
      </c>
      <c r="BV32" s="55" t="str">
        <f t="shared" si="9"/>
        <v/>
      </c>
      <c r="BW32" s="60" t="str">
        <f t="shared" si="10"/>
        <v/>
      </c>
      <c r="BX32" s="61" t="str">
        <f t="shared" si="29"/>
        <v>INCORRECT</v>
      </c>
      <c r="BY32" s="55" t="b">
        <f t="shared" si="30"/>
        <v>0</v>
      </c>
      <c r="BZ32" s="62" t="str">
        <f t="shared" si="11"/>
        <v/>
      </c>
      <c r="CA32" s="55" t="b">
        <f t="shared" si="12"/>
        <v>0</v>
      </c>
      <c r="CB32" s="55" t="b">
        <f t="shared" si="13"/>
        <v>0</v>
      </c>
      <c r="CC32" s="55" t="b">
        <f t="shared" si="14"/>
        <v>0</v>
      </c>
      <c r="CD32" s="55" t="b">
        <f t="shared" si="15"/>
        <v>0</v>
      </c>
      <c r="CE32" s="55" t="b">
        <f t="shared" si="16"/>
        <v>0</v>
      </c>
      <c r="CF32" s="55" t="b">
        <f t="shared" si="17"/>
        <v>0</v>
      </c>
      <c r="CG32" s="55" t="str">
        <f t="shared" si="18"/>
        <v/>
      </c>
      <c r="CH32" s="55" t="str">
        <f t="shared" si="19"/>
        <v/>
      </c>
      <c r="CI32" s="55" t="str">
        <f t="shared" si="20"/>
        <v/>
      </c>
      <c r="CJ32" s="55" t="str">
        <f t="shared" si="21"/>
        <v/>
      </c>
      <c r="CK32" s="55" t="str">
        <f t="shared" si="22"/>
        <v/>
      </c>
      <c r="CL32" s="55" t="str">
        <f t="shared" si="23"/>
        <v/>
      </c>
      <c r="CM32" s="62" t="str">
        <f t="shared" si="24"/>
        <v/>
      </c>
      <c r="CN32" s="62" t="str">
        <f t="shared" si="25"/>
        <v/>
      </c>
      <c r="CO32" s="63" t="str">
        <f t="shared" si="26"/>
        <v>NO</v>
      </c>
      <c r="CP32" s="63" t="str">
        <f t="shared" si="27"/>
        <v>NO</v>
      </c>
      <c r="CQ32" s="61" t="str">
        <f t="shared" si="31"/>
        <v>NO</v>
      </c>
      <c r="CR32" s="61" t="str">
        <f t="shared" si="32"/>
        <v>NO</v>
      </c>
      <c r="CS32" s="63" t="str">
        <f t="shared" si="33"/>
        <v>OK</v>
      </c>
      <c r="CT32" s="55" t="b">
        <f t="shared" si="34"/>
        <v>0</v>
      </c>
      <c r="CU32" s="55" t="b">
        <f t="shared" si="35"/>
        <v>0</v>
      </c>
      <c r="CV32" s="55" t="b">
        <f t="shared" si="36"/>
        <v>0</v>
      </c>
      <c r="CW32" s="55" t="b">
        <f t="shared" si="37"/>
        <v>0</v>
      </c>
      <c r="CX32" s="62" t="str">
        <f t="shared" si="38"/>
        <v>SEQUENCE INCORRECT</v>
      </c>
      <c r="CY32" s="64">
        <f>COUNTIF(B21:B31,T(B32))</f>
        <v>11</v>
      </c>
    </row>
    <row r="33" spans="1:103" s="20" customFormat="1" ht="18.95" customHeight="1" thickBot="1">
      <c r="A33" s="51"/>
      <c r="B33" s="157"/>
      <c r="C33" s="158"/>
      <c r="D33" s="157"/>
      <c r="E33" s="158"/>
      <c r="F33" s="157"/>
      <c r="G33" s="158"/>
      <c r="H33" s="157"/>
      <c r="I33" s="158"/>
      <c r="J33" s="157"/>
      <c r="K33" s="158"/>
      <c r="L33" s="151" t="str">
        <f>IF(AND(B33&lt;&gt;"", H33&lt;&gt;"", J33&lt;&gt;"",OR(H33&lt;=I17,H33="ABS"),OR(J33&lt;=K17,J33="ABS")),IF(AND(J33="ABS"),"ABS",IF(SUM(H33:J33)=0,"ZERO",SUM(H33,J33))),"")</f>
        <v/>
      </c>
      <c r="M33" s="151"/>
      <c r="N33" s="152" t="str">
        <f>IF(AND(A33&lt;&gt;"",B33&lt;&gt;"",D33&lt;&gt;"", F33&lt;&gt;"", H33&lt;&gt;"", J33&lt;&gt;"",S33="",R33="OK",V33="",OR(D33&lt;=E17,D33="ABS"),OR(F33&lt;=G17,F33="ABS"),OR(H33&lt;=I17,H33="ABS"),OR(J33&lt;=K17,J33="ABS")),IF(AND(OR(D33=0,D33="ABS"),OR(F33=0,F33="ABS"),OR(L33=0,L33="ABS"),D33="ABS",F33="ABS",L33="ABS"),"ABS",IF(AND(SUM(D33:F33)=0,OR(L33="ZERO",L33="ABS")),"ZERO",IF(L33="ABS",SUM(D33,F33),SUM(D33,F33,H33,J33)))),"")</f>
        <v/>
      </c>
      <c r="O33" s="153"/>
      <c r="P33" s="97" t="str">
        <f>IF(N33="","",IF(O17=250,LOOKUP(N33,{"ABS","ZERO",0,125,137,150,165,187,212},{"FAIL","FAIL","FAIL","C","C+","B","B+","A","A+"}),IF(O17=200,LOOKUP(N33,{"ABS","ZERO",0,100,110,120,132,150,170},{"FAIL","FAIL","FAIL","C","C+","B","B+","A","A+"}),IF(O17=150,LOOKUP(N33,{"ABS","ZERO",0,75,82,90,99,112,127},{"FAIL","FAIL","FAIL","C","C+","B","B+","A","A+"}),IF(O17=100,LOOKUP(N33,{"ABS","ZERO",0,50,55,60,66,75,85},{"FAIL","FAIL","FAIL","C","C+","B","B+","A","A+"}),IF(O17=50,LOOKUP(N33,{"ABS","ZERO",0,25,27,30,33,37,42},{"FAIL","FAIL","FAIL","C","C+","B","B+","A","A+"})))))))</f>
        <v/>
      </c>
      <c r="Q33" s="210"/>
      <c r="R33" s="66" t="str">
        <f t="shared" si="0"/>
        <v/>
      </c>
      <c r="S33" s="169" t="str">
        <f>IF(AND(A33&lt;&gt;"",B33&lt;&gt;""),IF(OR(D33&lt;&gt;"ABS"),IF(OR(AND(D33&lt;ROUNDDOWN((0.7*E17),0),D33&lt;&gt;0),D33&gt;E17,D33=""),"Attendance Marks incorrect",""),""),"")</f>
        <v/>
      </c>
      <c r="T33" s="304"/>
      <c r="U33" s="304"/>
      <c r="V33" s="148" t="str">
        <f>IF(OR(AND(OR(F33&lt;=G17, F33=0, F33="ABS"),OR(H33&lt;=I17, H33=0, H33="ABS"),OR(J33&lt;=K17, J33=0,J33="ABS"))),IF(OR(AND(A33="",B33="",D33="",F33="",H33="",J33=""),AND(A33&lt;&gt;"",B33&lt;&gt;"",D33&lt;&gt;"",F33&lt;&gt;"",H33&lt;&gt;"",J33&lt;&gt;"", AG33="OK")),"","Given Marks or Format is incorrect"),"Given Marks or Format is incorrect")</f>
        <v/>
      </c>
      <c r="W33" s="149"/>
      <c r="X33" s="150"/>
      <c r="Y33" s="109" t="b">
        <f>IF(AND(EXACT(LEFT(B33,3),LEFT(G10,3)),MID(B33,4,1)="-",ISNUMBER(INT(MID(B33,5,1))),ISNUMBER(INT(MID(B33,6,1))),MID(B33,5,2)&lt;&gt;"00",MID(B33,5,2)&lt;&gt;MID(G10,2,2),EXACT(MID(B33,7,4),RIGHT(G10,4)),ISNUMBER(INT(MID(B33,11,1))),ISNUMBER(INT(MID(B33,12,1))),MID(B33,11,2)&lt;&gt;"00",OR(ISNUMBER(INT(MID(B33,11,3))),MID(B33,13,1)=""),OR(AND(ISNUMBER(INT(MID(B33,11,3))),MID(B33,11,1)&lt;&gt;"0",MID(B33,14,1)=""),AND((ISNUMBER(INT(MID(B33,11,2)))),MID(B33,13,1)=""))),"oKK")</f>
        <v>0</v>
      </c>
      <c r="Z33" s="1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1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12" t="b">
        <f>IF(AND( EXACT(LEFT(B33,LEN(G8)), G8),ISNUMBER(INT(MID(B33,(LEN(G8)+1),1))),ISNUMBER(INT(MID(B33,(LEN(G8)+2),1))), MID(B33,(LEN(G8)+1),2)&lt;&gt;"00",OR(ISNUMBER(INT(MID(B33,(LEN(G8)+3),1))),MID(B33,(LEN(G8)+3),1)=""),  OR(AND(ISNUMBER(INT(MID(B33,(LEN(G8)+1),3))),MID(B33,(LEN(G8)+1),1)&lt;&gt;"0", MID(B33,(LEN(G8)+4),1)=""),AND((ISNUMBER(INT(MID(B33,(LEN(G8)+1),2)))),MID(B33,(LEN(G8)+3),1)=""))),"OK")</f>
        <v>0</v>
      </c>
      <c r="AC33" s="1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14" t="b">
        <f>IF(LEFT(B33,1)="K",IF(AND(EXACT(LEFT(B33,3),LEFT(G8,3)),MID(B33,4,1)="-",ISNUMBER(INT(MID(B33,5,1))),ISNUMBER(INT(MID(B33,6,1))),MID(B33,5,2)&lt;&gt;"00", MID(B33,5,2)&lt;&gt;MID(G8,2,2),EXACT(MID(B33,7,2), RIGHT(G8,2)),ISNUMBER(INT(MID(B33,9,1))),ISNUMBER(INT(MID(B33,10,1))),MID(B33,9,2)&lt;&gt;"00",OR(ISNUMBER(INT(MID(B33,9,3))),MID(B33,11,1)=""),OR(AND(ISNUMBER(INT(MID(B33,9,3))),MID(B33,9,1)&lt;&gt;"0",MID(B33,12,1)=""),AND((ISNUMBER(INT(MID(B33,9,2)))),MID(B33,11,1)=""))),"oKK"))</f>
        <v>0</v>
      </c>
      <c r="AE33" s="15"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20" t="b">
        <f t="shared" si="28"/>
        <v>0</v>
      </c>
      <c r="AG33" s="20" t="str">
        <f t="shared" si="1"/>
        <v>S# INCORRECT</v>
      </c>
      <c r="BO33" s="55" t="str">
        <f t="shared" si="2"/>
        <v/>
      </c>
      <c r="BP33" s="55" t="b">
        <f t="shared" si="3"/>
        <v>0</v>
      </c>
      <c r="BQ33" s="55" t="b">
        <f t="shared" si="4"/>
        <v>0</v>
      </c>
      <c r="BR33" s="55" t="b">
        <f t="shared" si="5"/>
        <v>0</v>
      </c>
      <c r="BS33" s="55" t="str">
        <f t="shared" si="6"/>
        <v/>
      </c>
      <c r="BT33" s="55" t="str">
        <f t="shared" si="7"/>
        <v/>
      </c>
      <c r="BU33" s="55" t="str">
        <f t="shared" si="8"/>
        <v/>
      </c>
      <c r="BV33" s="55" t="str">
        <f t="shared" si="9"/>
        <v/>
      </c>
      <c r="BW33" s="60" t="str">
        <f t="shared" si="10"/>
        <v/>
      </c>
      <c r="BX33" s="61" t="str">
        <f t="shared" si="29"/>
        <v>INCORRECT</v>
      </c>
      <c r="BY33" s="55" t="b">
        <f t="shared" si="30"/>
        <v>0</v>
      </c>
      <c r="BZ33" s="62" t="str">
        <f t="shared" si="11"/>
        <v/>
      </c>
      <c r="CA33" s="55" t="b">
        <f t="shared" si="12"/>
        <v>0</v>
      </c>
      <c r="CB33" s="55" t="b">
        <f t="shared" si="13"/>
        <v>0</v>
      </c>
      <c r="CC33" s="55" t="b">
        <f t="shared" si="14"/>
        <v>0</v>
      </c>
      <c r="CD33" s="55" t="b">
        <f t="shared" si="15"/>
        <v>0</v>
      </c>
      <c r="CE33" s="55" t="b">
        <f t="shared" si="16"/>
        <v>0</v>
      </c>
      <c r="CF33" s="55" t="b">
        <f t="shared" si="17"/>
        <v>0</v>
      </c>
      <c r="CG33" s="55" t="str">
        <f t="shared" si="18"/>
        <v/>
      </c>
      <c r="CH33" s="55" t="str">
        <f t="shared" si="19"/>
        <v/>
      </c>
      <c r="CI33" s="55" t="str">
        <f t="shared" si="20"/>
        <v/>
      </c>
      <c r="CJ33" s="55" t="str">
        <f t="shared" si="21"/>
        <v/>
      </c>
      <c r="CK33" s="55" t="str">
        <f t="shared" si="22"/>
        <v/>
      </c>
      <c r="CL33" s="55" t="str">
        <f t="shared" si="23"/>
        <v/>
      </c>
      <c r="CM33" s="62" t="str">
        <f t="shared" si="24"/>
        <v/>
      </c>
      <c r="CN33" s="62" t="str">
        <f t="shared" si="25"/>
        <v/>
      </c>
      <c r="CO33" s="63" t="str">
        <f t="shared" si="26"/>
        <v>NO</v>
      </c>
      <c r="CP33" s="63" t="str">
        <f t="shared" si="27"/>
        <v>NO</v>
      </c>
      <c r="CQ33" s="61" t="str">
        <f t="shared" si="31"/>
        <v>NO</v>
      </c>
      <c r="CR33" s="61" t="str">
        <f t="shared" si="32"/>
        <v>NO</v>
      </c>
      <c r="CS33" s="63" t="str">
        <f t="shared" si="33"/>
        <v>OK</v>
      </c>
      <c r="CT33" s="55" t="b">
        <f t="shared" si="34"/>
        <v>0</v>
      </c>
      <c r="CU33" s="55" t="b">
        <f t="shared" si="35"/>
        <v>0</v>
      </c>
      <c r="CV33" s="55" t="b">
        <f t="shared" si="36"/>
        <v>0</v>
      </c>
      <c r="CW33" s="55" t="b">
        <f t="shared" si="37"/>
        <v>0</v>
      </c>
      <c r="CX33" s="62" t="str">
        <f t="shared" si="38"/>
        <v>SEQUENCE INCORRECT</v>
      </c>
      <c r="CY33" s="64">
        <f>COUNTIF(B21:B32,T(B33))</f>
        <v>12</v>
      </c>
    </row>
    <row r="34" spans="1:103" s="20" customFormat="1" ht="18.95" customHeight="1" thickBot="1">
      <c r="A34" s="51"/>
      <c r="B34" s="157"/>
      <c r="C34" s="158"/>
      <c r="D34" s="157"/>
      <c r="E34" s="158"/>
      <c r="F34" s="157"/>
      <c r="G34" s="158"/>
      <c r="H34" s="157"/>
      <c r="I34" s="158"/>
      <c r="J34" s="157"/>
      <c r="K34" s="158"/>
      <c r="L34" s="151" t="str">
        <f>IF(AND(B34&lt;&gt;"", H34&lt;&gt;"", J34&lt;&gt;"",OR(H34&lt;=I17,H34="ABS"),OR(J34&lt;=K17,J34="ABS")),IF(AND(J34="ABS"),"ABS",IF(SUM(H34:J34)=0,"ZERO",SUM(H34,J34))),"")</f>
        <v/>
      </c>
      <c r="M34" s="151"/>
      <c r="N34" s="152" t="str">
        <f>IF(AND(A34&lt;&gt;"",B34&lt;&gt;"",D34&lt;&gt;"", F34&lt;&gt;"", H34&lt;&gt;"", J34&lt;&gt;"",S34="",R34="OK",V34="",OR(D34&lt;=E17,D34="ABS"),OR(F34&lt;=G17,F34="ABS"),OR(H34&lt;=I17,H34="ABS"),OR(J34&lt;=K17,J34="ABS")),IF(AND(OR(D34=0,D34="ABS"),OR(F34=0,F34="ABS"),OR(L34=0,L34="ABS"),D34="ABS",F34="ABS",L34="ABS"),"ABS",IF(AND(SUM(D34:F34)=0,OR(L34="ZERO",L34="ABS")),"ZERO",IF(L34="ABS",SUM(D34,F34),SUM(D34,F34,H34,J34)))),"")</f>
        <v/>
      </c>
      <c r="O34" s="153"/>
      <c r="P34" s="97" t="str">
        <f>IF(N34="","",IF(O17=250,LOOKUP(N34,{"ABS","ZERO",0,125,137,150,165,187,212},{"FAIL","FAIL","FAIL","C","C+","B","B+","A","A+"}),IF(O17=200,LOOKUP(N34,{"ABS","ZERO",0,100,110,120,132,150,170},{"FAIL","FAIL","FAIL","C","C+","B","B+","A","A+"}),IF(O17=150,LOOKUP(N34,{"ABS","ZERO",0,75,82,90,99,112,127},{"FAIL","FAIL","FAIL","C","C+","B","B+","A","A+"}),IF(O17=100,LOOKUP(N34,{"ABS","ZERO",0,50,55,60,66,75,85},{"FAIL","FAIL","FAIL","C","C+","B","B+","A","A+"}),IF(O17=50,LOOKUP(N34,{"ABS","ZERO",0,25,27,30,33,37,42},{"FAIL","FAIL","FAIL","C","C+","B","B+","A","A+"})))))))</f>
        <v/>
      </c>
      <c r="Q34" s="210"/>
      <c r="R34" s="66" t="str">
        <f t="shared" si="0"/>
        <v/>
      </c>
      <c r="S34" s="169" t="str">
        <f>IF(AND(A34&lt;&gt;"",B34&lt;&gt;""),IF(OR(D34&lt;&gt;"ABS"),IF(OR(AND(D34&lt;ROUNDDOWN((0.7*E17),0),D34&lt;&gt;0),D34&gt;E17,D34=""),"Attendance Marks incorrect",""),""),"")</f>
        <v/>
      </c>
      <c r="T34" s="304"/>
      <c r="U34" s="304"/>
      <c r="V34" s="148" t="str">
        <f>IF(OR(AND(OR(F34&lt;=G17, F34=0, F34="ABS"),OR(H34&lt;=I17, H34=0, H34="ABS"),OR(J34&lt;=K17, J34=0,J34="ABS"))),IF(OR(AND(A34="",B34="",D34="",F34="",H34="",J34=""),AND(A34&lt;&gt;"",B34&lt;&gt;"",D34&lt;&gt;"",F34&lt;&gt;"",H34&lt;&gt;"",J34&lt;&gt;"", AG34="OK")),"","Given Marks or Format is incorrect"),"Given Marks or Format is incorrect")</f>
        <v/>
      </c>
      <c r="W34" s="149"/>
      <c r="X34" s="150"/>
      <c r="Y34" s="109" t="b">
        <f>IF(AND(EXACT(LEFT(B34,3),LEFT(G10,3)),MID(B34,4,1)="-",ISNUMBER(INT(MID(B34,5,1))),ISNUMBER(INT(MID(B34,6,1))),MID(B34,5,2)&lt;&gt;"00",MID(B34,5,2)&lt;&gt;MID(G10,2,2),EXACT(MID(B34,7,4),RIGHT(G10,4)),ISNUMBER(INT(MID(B34,11,1))),ISNUMBER(INT(MID(B34,12,1))),MID(B34,11,2)&lt;&gt;"00",OR(ISNUMBER(INT(MID(B34,11,3))),MID(B34,13,1)=""),OR(AND(ISNUMBER(INT(MID(B34,11,3))),MID(B34,11,1)&lt;&gt;"0",MID(B34,14,1)=""),AND((ISNUMBER(INT(MID(B34,11,2)))),MID(B34,13,1)=""))),"oKK")</f>
        <v>0</v>
      </c>
      <c r="Z34" s="1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1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12" t="b">
        <f>IF(AND( EXACT(LEFT(B34,LEN(G8)), G8),ISNUMBER(INT(MID(B34,(LEN(G8)+1),1))),ISNUMBER(INT(MID(B34,(LEN(G8)+2),1))), MID(B34,(LEN(G8)+1),2)&lt;&gt;"00",OR(ISNUMBER(INT(MID(B34,(LEN(G8)+3),1))),MID(B34,(LEN(G8)+3),1)=""),  OR(AND(ISNUMBER(INT(MID(B34,(LEN(G8)+1),3))),MID(B34,(LEN(G8)+1),1)&lt;&gt;"0", MID(B34,(LEN(G8)+4),1)=""),AND((ISNUMBER(INT(MID(B34,(LEN(G8)+1),2)))),MID(B34,(LEN(G8)+3),1)=""))),"OK")</f>
        <v>0</v>
      </c>
      <c r="AC34" s="1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14" t="b">
        <f>IF(LEFT(B34,1)="K",IF(AND(EXACT(LEFT(B34,3),LEFT(G8,3)),MID(B34,4,1)="-",ISNUMBER(INT(MID(B34,5,1))),ISNUMBER(INT(MID(B34,6,1))),MID(B34,5,2)&lt;&gt;"00", MID(B34,5,2)&lt;&gt;MID(G8,2,2),EXACT(MID(B34,7,2), RIGHT(G8,2)),ISNUMBER(INT(MID(B34,9,1))),ISNUMBER(INT(MID(B34,10,1))),MID(B34,9,2)&lt;&gt;"00",OR(ISNUMBER(INT(MID(B34,9,3))),MID(B34,11,1)=""),OR(AND(ISNUMBER(INT(MID(B34,9,3))),MID(B34,9,1)&lt;&gt;"0",MID(B34,12,1)=""),AND((ISNUMBER(INT(MID(B34,9,2)))),MID(B34,11,1)=""))),"oKK"))</f>
        <v>0</v>
      </c>
      <c r="AE34" s="15"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20" t="b">
        <f t="shared" si="28"/>
        <v>0</v>
      </c>
      <c r="AG34" s="20" t="str">
        <f t="shared" si="1"/>
        <v>S# INCORRECT</v>
      </c>
      <c r="BO34" s="55" t="str">
        <f t="shared" si="2"/>
        <v/>
      </c>
      <c r="BP34" s="55" t="b">
        <f t="shared" si="3"/>
        <v>0</v>
      </c>
      <c r="BQ34" s="55" t="b">
        <f t="shared" si="4"/>
        <v>0</v>
      </c>
      <c r="BR34" s="55" t="b">
        <f t="shared" si="5"/>
        <v>0</v>
      </c>
      <c r="BS34" s="55" t="str">
        <f t="shared" si="6"/>
        <v/>
      </c>
      <c r="BT34" s="55" t="str">
        <f t="shared" si="7"/>
        <v/>
      </c>
      <c r="BU34" s="55" t="str">
        <f t="shared" si="8"/>
        <v/>
      </c>
      <c r="BV34" s="55" t="str">
        <f t="shared" si="9"/>
        <v/>
      </c>
      <c r="BW34" s="60" t="str">
        <f t="shared" si="10"/>
        <v/>
      </c>
      <c r="BX34" s="61" t="str">
        <f t="shared" si="29"/>
        <v>INCORRECT</v>
      </c>
      <c r="BY34" s="55" t="b">
        <f t="shared" si="30"/>
        <v>0</v>
      </c>
      <c r="BZ34" s="62" t="str">
        <f t="shared" si="11"/>
        <v/>
      </c>
      <c r="CA34" s="55" t="b">
        <f t="shared" si="12"/>
        <v>0</v>
      </c>
      <c r="CB34" s="55" t="b">
        <f t="shared" si="13"/>
        <v>0</v>
      </c>
      <c r="CC34" s="55" t="b">
        <f t="shared" si="14"/>
        <v>0</v>
      </c>
      <c r="CD34" s="55" t="b">
        <f t="shared" si="15"/>
        <v>0</v>
      </c>
      <c r="CE34" s="55" t="b">
        <f t="shared" si="16"/>
        <v>0</v>
      </c>
      <c r="CF34" s="55" t="b">
        <f t="shared" si="17"/>
        <v>0</v>
      </c>
      <c r="CG34" s="55" t="str">
        <f t="shared" si="18"/>
        <v/>
      </c>
      <c r="CH34" s="55" t="str">
        <f t="shared" si="19"/>
        <v/>
      </c>
      <c r="CI34" s="55" t="str">
        <f t="shared" si="20"/>
        <v/>
      </c>
      <c r="CJ34" s="55" t="str">
        <f t="shared" si="21"/>
        <v/>
      </c>
      <c r="CK34" s="55" t="str">
        <f t="shared" si="22"/>
        <v/>
      </c>
      <c r="CL34" s="55" t="str">
        <f t="shared" si="23"/>
        <v/>
      </c>
      <c r="CM34" s="62" t="str">
        <f t="shared" si="24"/>
        <v/>
      </c>
      <c r="CN34" s="62" t="str">
        <f t="shared" si="25"/>
        <v/>
      </c>
      <c r="CO34" s="63" t="str">
        <f t="shared" si="26"/>
        <v>NO</v>
      </c>
      <c r="CP34" s="63" t="str">
        <f t="shared" si="27"/>
        <v>NO</v>
      </c>
      <c r="CQ34" s="61" t="str">
        <f t="shared" si="31"/>
        <v>NO</v>
      </c>
      <c r="CR34" s="61" t="str">
        <f t="shared" si="32"/>
        <v>NO</v>
      </c>
      <c r="CS34" s="63" t="str">
        <f t="shared" si="33"/>
        <v>OK</v>
      </c>
      <c r="CT34" s="55" t="b">
        <f t="shared" si="34"/>
        <v>0</v>
      </c>
      <c r="CU34" s="55" t="b">
        <f t="shared" si="35"/>
        <v>0</v>
      </c>
      <c r="CV34" s="55" t="b">
        <f t="shared" si="36"/>
        <v>0</v>
      </c>
      <c r="CW34" s="55" t="b">
        <f t="shared" si="37"/>
        <v>0</v>
      </c>
      <c r="CX34" s="62" t="str">
        <f t="shared" si="38"/>
        <v>SEQUENCE INCORRECT</v>
      </c>
      <c r="CY34" s="64">
        <f>COUNTIF(B21:B33,T(B34))</f>
        <v>13</v>
      </c>
    </row>
    <row r="35" spans="1:103" s="20" customFormat="1" ht="18.95" customHeight="1" thickBot="1">
      <c r="A35" s="51"/>
      <c r="B35" s="157"/>
      <c r="C35" s="158"/>
      <c r="D35" s="157"/>
      <c r="E35" s="158"/>
      <c r="F35" s="157"/>
      <c r="G35" s="158"/>
      <c r="H35" s="157"/>
      <c r="I35" s="158"/>
      <c r="J35" s="157"/>
      <c r="K35" s="158"/>
      <c r="L35" s="151" t="str">
        <f>IF(AND(B35&lt;&gt;"", H35&lt;&gt;"", J35&lt;&gt;"",OR(H35&lt;=I17,H35="ABS"),OR(J35&lt;=K17,J35="ABS")),IF(AND(J35="ABS"),"ABS",IF(SUM(H35:J35)=0,"ZERO",SUM(H35,J35))),"")</f>
        <v/>
      </c>
      <c r="M35" s="151"/>
      <c r="N35" s="152" t="str">
        <f>IF(AND(A35&lt;&gt;"",B35&lt;&gt;"",D35&lt;&gt;"", F35&lt;&gt;"", H35&lt;&gt;"", J35&lt;&gt;"",S35="",R35="OK",V35="",OR(D35&lt;=E17,D35="ABS"),OR(F35&lt;=G17,F35="ABS"),OR(H35&lt;=I17,H35="ABS"),OR(J35&lt;=K17,J35="ABS")),IF(AND(OR(D35=0,D35="ABS"),OR(F35=0,F35="ABS"),OR(L35=0,L35="ABS"),D35="ABS",F35="ABS",L35="ABS"),"ABS",IF(AND(SUM(D35:F35)=0,OR(L35="ZERO",L35="ABS")),"ZERO",IF(L35="ABS",SUM(D35,F35),SUM(D35,F35,H35,J35)))),"")</f>
        <v/>
      </c>
      <c r="O35" s="153"/>
      <c r="P35" s="97" t="str">
        <f>IF(N35="","",IF(O17=250,LOOKUP(N35,{"ABS","ZERO",0,125,137,150,165,187,212},{"FAIL","FAIL","FAIL","C","C+","B","B+","A","A+"}),IF(O17=200,LOOKUP(N35,{"ABS","ZERO",0,100,110,120,132,150,170},{"FAIL","FAIL","FAIL","C","C+","B","B+","A","A+"}),IF(O17=150,LOOKUP(N35,{"ABS","ZERO",0,75,82,90,99,112,127},{"FAIL","FAIL","FAIL","C","C+","B","B+","A","A+"}),IF(O17=100,LOOKUP(N35,{"ABS","ZERO",0,50,55,60,66,75,85},{"FAIL","FAIL","FAIL","C","C+","B","B+","A","A+"}),IF(O17=50,LOOKUP(N35,{"ABS","ZERO",0,25,27,30,33,37,42},{"FAIL","FAIL","FAIL","C","C+","B","B+","A","A+"})))))))</f>
        <v/>
      </c>
      <c r="Q35" s="210"/>
      <c r="R35" s="66" t="str">
        <f t="shared" si="0"/>
        <v/>
      </c>
      <c r="S35" s="169" t="str">
        <f>IF(AND(A35&lt;&gt;"",B35&lt;&gt;""),IF(OR(D35&lt;&gt;"ABS"),IF(OR(AND(D35&lt;ROUNDDOWN((0.7*E17),0),D35&lt;&gt;0),D35&gt;E17,D35=""),"Attendance Marks incorrect",""),""),"")</f>
        <v/>
      </c>
      <c r="T35" s="304"/>
      <c r="U35" s="304"/>
      <c r="V35" s="148" t="str">
        <f>IF(OR(AND(OR(F35&lt;=G17, F35=0, F35="ABS"),OR(H35&lt;=I17, H35=0, H35="ABS"),OR(J35&lt;=K17, J35=0,J35="ABS"))),IF(OR(AND(A35="",B35="",D35="",F35="",H35="",J35=""),AND(A35&lt;&gt;"",B35&lt;&gt;"",D35&lt;&gt;"",F35&lt;&gt;"",H35&lt;&gt;"",J35&lt;&gt;"", AG35="OK")),"","Given Marks or Format is incorrect"),"Given Marks or Format is incorrect")</f>
        <v/>
      </c>
      <c r="W35" s="149"/>
      <c r="X35" s="150"/>
      <c r="Y35" s="109" t="b">
        <f>IF(AND(EXACT(LEFT(B35,3),LEFT(G10,3)),MID(B35,4,1)="-",ISNUMBER(INT(MID(B35,5,1))),ISNUMBER(INT(MID(B35,6,1))),MID(B35,5,2)&lt;&gt;"00",MID(B35,5,2)&lt;&gt;MID(G10,2,2),EXACT(MID(B35,7,4),RIGHT(G10,4)),ISNUMBER(INT(MID(B35,11,1))),ISNUMBER(INT(MID(B35,12,1))),MID(B35,11,2)&lt;&gt;"00",OR(ISNUMBER(INT(MID(B35,11,3))),MID(B35,13,1)=""),OR(AND(ISNUMBER(INT(MID(B35,11,3))),MID(B35,11,1)&lt;&gt;"0",MID(B35,14,1)=""),AND((ISNUMBER(INT(MID(B35,11,2)))),MID(B35,13,1)=""))),"oKK")</f>
        <v>0</v>
      </c>
      <c r="Z35" s="1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1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12" t="b">
        <f>IF(AND( EXACT(LEFT(B35,LEN(G8)), G8),ISNUMBER(INT(MID(B35,(LEN(G8)+1),1))),ISNUMBER(INT(MID(B35,(LEN(G8)+2),1))), MID(B35,(LEN(G8)+1),2)&lt;&gt;"00",OR(ISNUMBER(INT(MID(B35,(LEN(G8)+3),1))),MID(B35,(LEN(G8)+3),1)=""),  OR(AND(ISNUMBER(INT(MID(B35,(LEN(G8)+1),3))),MID(B35,(LEN(G8)+1),1)&lt;&gt;"0", MID(B35,(LEN(G8)+4),1)=""),AND((ISNUMBER(INT(MID(B35,(LEN(G8)+1),2)))),MID(B35,(LEN(G8)+3),1)=""))),"OK")</f>
        <v>0</v>
      </c>
      <c r="AC35" s="1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14" t="b">
        <f>IF(LEFT(B35,1)="K",IF(AND(EXACT(LEFT(B35,3),LEFT(G8,3)),MID(B35,4,1)="-",ISNUMBER(INT(MID(B35,5,1))),ISNUMBER(INT(MID(B35,6,1))),MID(B35,5,2)&lt;&gt;"00", MID(B35,5,2)&lt;&gt;MID(G8,2,2),EXACT(MID(B35,7,2), RIGHT(G8,2)),ISNUMBER(INT(MID(B35,9,1))),ISNUMBER(INT(MID(B35,10,1))),MID(B35,9,2)&lt;&gt;"00",OR(ISNUMBER(INT(MID(B35,9,3))),MID(B35,11,1)=""),OR(AND(ISNUMBER(INT(MID(B35,9,3))),MID(B35,9,1)&lt;&gt;"0",MID(B35,12,1)=""),AND((ISNUMBER(INT(MID(B35,9,2)))),MID(B35,11,1)=""))),"oKK"))</f>
        <v>0</v>
      </c>
      <c r="AE35" s="15"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20" t="b">
        <f t="shared" si="28"/>
        <v>0</v>
      </c>
      <c r="AG35" s="20" t="str">
        <f t="shared" si="1"/>
        <v>S# INCORRECT</v>
      </c>
      <c r="BO35" s="55" t="str">
        <f t="shared" si="2"/>
        <v/>
      </c>
      <c r="BP35" s="55" t="b">
        <f t="shared" si="3"/>
        <v>0</v>
      </c>
      <c r="BQ35" s="55" t="b">
        <f t="shared" si="4"/>
        <v>0</v>
      </c>
      <c r="BR35" s="55" t="b">
        <f t="shared" si="5"/>
        <v>0</v>
      </c>
      <c r="BS35" s="55" t="str">
        <f t="shared" si="6"/>
        <v/>
      </c>
      <c r="BT35" s="55" t="str">
        <f t="shared" si="7"/>
        <v/>
      </c>
      <c r="BU35" s="55" t="str">
        <f t="shared" si="8"/>
        <v/>
      </c>
      <c r="BV35" s="55" t="str">
        <f t="shared" si="9"/>
        <v/>
      </c>
      <c r="BW35" s="60" t="str">
        <f t="shared" si="10"/>
        <v/>
      </c>
      <c r="BX35" s="61" t="str">
        <f t="shared" si="29"/>
        <v>INCORRECT</v>
      </c>
      <c r="BY35" s="55" t="b">
        <f t="shared" si="30"/>
        <v>0</v>
      </c>
      <c r="BZ35" s="62" t="str">
        <f t="shared" si="11"/>
        <v/>
      </c>
      <c r="CA35" s="55" t="b">
        <f t="shared" si="12"/>
        <v>0</v>
      </c>
      <c r="CB35" s="55" t="b">
        <f t="shared" si="13"/>
        <v>0</v>
      </c>
      <c r="CC35" s="55" t="b">
        <f t="shared" si="14"/>
        <v>0</v>
      </c>
      <c r="CD35" s="55" t="b">
        <f t="shared" si="15"/>
        <v>0</v>
      </c>
      <c r="CE35" s="55" t="b">
        <f t="shared" si="16"/>
        <v>0</v>
      </c>
      <c r="CF35" s="55" t="b">
        <f t="shared" si="17"/>
        <v>0</v>
      </c>
      <c r="CG35" s="55" t="str">
        <f t="shared" si="18"/>
        <v/>
      </c>
      <c r="CH35" s="55" t="str">
        <f t="shared" si="19"/>
        <v/>
      </c>
      <c r="CI35" s="55" t="str">
        <f t="shared" si="20"/>
        <v/>
      </c>
      <c r="CJ35" s="55" t="str">
        <f t="shared" si="21"/>
        <v/>
      </c>
      <c r="CK35" s="55" t="str">
        <f t="shared" si="22"/>
        <v/>
      </c>
      <c r="CL35" s="55" t="str">
        <f t="shared" si="23"/>
        <v/>
      </c>
      <c r="CM35" s="62" t="str">
        <f t="shared" si="24"/>
        <v/>
      </c>
      <c r="CN35" s="62" t="str">
        <f t="shared" si="25"/>
        <v/>
      </c>
      <c r="CO35" s="63" t="str">
        <f t="shared" si="26"/>
        <v>NO</v>
      </c>
      <c r="CP35" s="63" t="str">
        <f t="shared" si="27"/>
        <v>NO</v>
      </c>
      <c r="CQ35" s="61" t="str">
        <f t="shared" si="31"/>
        <v>NO</v>
      </c>
      <c r="CR35" s="61" t="str">
        <f t="shared" si="32"/>
        <v>NO</v>
      </c>
      <c r="CS35" s="63" t="str">
        <f t="shared" si="33"/>
        <v>OK</v>
      </c>
      <c r="CT35" s="55" t="b">
        <f t="shared" si="34"/>
        <v>0</v>
      </c>
      <c r="CU35" s="55" t="b">
        <f t="shared" si="35"/>
        <v>0</v>
      </c>
      <c r="CV35" s="55" t="b">
        <f t="shared" si="36"/>
        <v>0</v>
      </c>
      <c r="CW35" s="55" t="b">
        <f t="shared" si="37"/>
        <v>0</v>
      </c>
      <c r="CX35" s="62" t="str">
        <f t="shared" si="38"/>
        <v>SEQUENCE INCORRECT</v>
      </c>
      <c r="CY35" s="64">
        <f>COUNTIF(B21:B34,T(B35))</f>
        <v>14</v>
      </c>
    </row>
    <row r="36" spans="1:103" s="20" customFormat="1" ht="18.95" customHeight="1" thickBot="1">
      <c r="A36" s="51"/>
      <c r="B36" s="157"/>
      <c r="C36" s="158"/>
      <c r="D36" s="157"/>
      <c r="E36" s="158"/>
      <c r="F36" s="157"/>
      <c r="G36" s="158"/>
      <c r="H36" s="157"/>
      <c r="I36" s="158"/>
      <c r="J36" s="157"/>
      <c r="K36" s="158"/>
      <c r="L36" s="151" t="str">
        <f>IF(AND(B36&lt;&gt;"", H36&lt;&gt;"", J36&lt;&gt;"",OR(H36&lt;=I17,H36="ABS"),OR(J36&lt;=K17,J36="ABS")),IF(AND(J36="ABS"),"ABS",IF(SUM(H36:J36)=0,"ZERO",SUM(H36,J36))),"")</f>
        <v/>
      </c>
      <c r="M36" s="151"/>
      <c r="N36" s="152" t="str">
        <f>IF(AND(A36&lt;&gt;"",B36&lt;&gt;"",D36&lt;&gt;"", F36&lt;&gt;"", H36&lt;&gt;"", J36&lt;&gt;"",S36="",R36="OK",V36="",OR(D36&lt;=E17,D36="ABS"),OR(F36&lt;=G17,F36="ABS"),OR(H36&lt;=I17,H36="ABS"),OR(J36&lt;=K17,J36="ABS")),IF(AND(OR(D36=0,D36="ABS"),OR(F36=0,F36="ABS"),OR(L36=0,L36="ABS"),D36="ABS",F36="ABS",L36="ABS"),"ABS",IF(AND(SUM(D36:F36)=0,OR(L36="ZERO",L36="ABS")),"ZERO",IF(L36="ABS",SUM(D36,F36),SUM(D36,F36,H36,J36)))),"")</f>
        <v/>
      </c>
      <c r="O36" s="153"/>
      <c r="P36" s="97" t="str">
        <f>IF(N36="","",IF(O17=250,LOOKUP(N36,{"ABS","ZERO",0,125,137,150,165,187,212},{"FAIL","FAIL","FAIL","C","C+","B","B+","A","A+"}),IF(O17=200,LOOKUP(N36,{"ABS","ZERO",0,100,110,120,132,150,170},{"FAIL","FAIL","FAIL","C","C+","B","B+","A","A+"}),IF(O17=150,LOOKUP(N36,{"ABS","ZERO",0,75,82,90,99,112,127},{"FAIL","FAIL","FAIL","C","C+","B","B+","A","A+"}),IF(O17=100,LOOKUP(N36,{"ABS","ZERO",0,50,55,60,66,75,85},{"FAIL","FAIL","FAIL","C","C+","B","B+","A","A+"}),IF(O17=50,LOOKUP(N36,{"ABS","ZERO",0,25,27,30,33,37,42},{"FAIL","FAIL","FAIL","C","C+","B","B+","A","A+"})))))))</f>
        <v/>
      </c>
      <c r="Q36" s="210"/>
      <c r="R36" s="66" t="str">
        <f t="shared" si="0"/>
        <v/>
      </c>
      <c r="S36" s="169" t="str">
        <f>IF(AND(A36&lt;&gt;"",B36&lt;&gt;""),IF(OR(D36&lt;&gt;"ABS"),IF(OR(AND(D36&lt;ROUNDDOWN((0.7*E17),0),D36&lt;&gt;0),D36&gt;E17,D36=""),"Attendance Marks incorrect",""),""),"")</f>
        <v/>
      </c>
      <c r="T36" s="304"/>
      <c r="U36" s="304"/>
      <c r="V36" s="148" t="str">
        <f>IF(OR(AND(OR(F36&lt;=G17, F36=0, F36="ABS"),OR(H36&lt;=I17, H36=0, H36="ABS"),OR(J36&lt;=K17, J36=0,J36="ABS"))),IF(OR(AND(A36="",B36="",D36="",F36="",H36="",J36=""),AND(A36&lt;&gt;"",B36&lt;&gt;"",D36&lt;&gt;"",F36&lt;&gt;"",H36&lt;&gt;"",J36&lt;&gt;"", AG36="OK")),"","Given Marks or Format is incorrect"),"Given Marks or Format is incorrect")</f>
        <v/>
      </c>
      <c r="W36" s="149"/>
      <c r="X36" s="150"/>
      <c r="Y36" s="109" t="b">
        <f>IF(AND(EXACT(LEFT(B36,3),LEFT(G10,3)),MID(B36,4,1)="-",ISNUMBER(INT(MID(B36,5,1))),ISNUMBER(INT(MID(B36,6,1))),MID(B36,5,2)&lt;&gt;"00",MID(B36,5,2)&lt;&gt;MID(G10,2,2),EXACT(MID(B36,7,4),RIGHT(G10,4)),ISNUMBER(INT(MID(B36,11,1))),ISNUMBER(INT(MID(B36,12,1))),MID(B36,11,2)&lt;&gt;"00",OR(ISNUMBER(INT(MID(B36,11,3))),MID(B36,13,1)=""),OR(AND(ISNUMBER(INT(MID(B36,11,3))),MID(B36,11,1)&lt;&gt;"0",MID(B36,14,1)=""),AND((ISNUMBER(INT(MID(B36,11,2)))),MID(B36,13,1)=""))),"oKK")</f>
        <v>0</v>
      </c>
      <c r="Z36" s="1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1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12" t="b">
        <f>IF(AND( EXACT(LEFT(B36,LEN(G8)), G8),ISNUMBER(INT(MID(B36,(LEN(G8)+1),1))),ISNUMBER(INT(MID(B36,(LEN(G8)+2),1))), MID(B36,(LEN(G8)+1),2)&lt;&gt;"00",OR(ISNUMBER(INT(MID(B36,(LEN(G8)+3),1))),MID(B36,(LEN(G8)+3),1)=""),  OR(AND(ISNUMBER(INT(MID(B36,(LEN(G8)+1),3))),MID(B36,(LEN(G8)+1),1)&lt;&gt;"0", MID(B36,(LEN(G8)+4),1)=""),AND((ISNUMBER(INT(MID(B36,(LEN(G8)+1),2)))),MID(B36,(LEN(G8)+3),1)=""))),"OK")</f>
        <v>0</v>
      </c>
      <c r="AC36" s="1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14" t="b">
        <f>IF(LEFT(B36,1)="K",IF(AND(EXACT(LEFT(B36,3),LEFT(G8,3)),MID(B36,4,1)="-",ISNUMBER(INT(MID(B36,5,1))),ISNUMBER(INT(MID(B36,6,1))),MID(B36,5,2)&lt;&gt;"00", MID(B36,5,2)&lt;&gt;MID(G8,2,2),EXACT(MID(B36,7,2), RIGHT(G8,2)),ISNUMBER(INT(MID(B36,9,1))),ISNUMBER(INT(MID(B36,10,1))),MID(B36,9,2)&lt;&gt;"00",OR(ISNUMBER(INT(MID(B36,9,3))),MID(B36,11,1)=""),OR(AND(ISNUMBER(INT(MID(B36,9,3))),MID(B36,9,1)&lt;&gt;"0",MID(B36,12,1)=""),AND((ISNUMBER(INT(MID(B36,9,2)))),MID(B36,11,1)=""))),"oKK"))</f>
        <v>0</v>
      </c>
      <c r="AE36" s="15"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20" t="b">
        <f t="shared" si="28"/>
        <v>0</v>
      </c>
      <c r="AG36" s="20" t="str">
        <f t="shared" si="1"/>
        <v>S# INCORRECT</v>
      </c>
      <c r="BO36" s="55" t="str">
        <f t="shared" si="2"/>
        <v/>
      </c>
      <c r="BP36" s="55" t="b">
        <f t="shared" si="3"/>
        <v>0</v>
      </c>
      <c r="BQ36" s="55" t="b">
        <f t="shared" si="4"/>
        <v>0</v>
      </c>
      <c r="BR36" s="55" t="b">
        <f t="shared" si="5"/>
        <v>0</v>
      </c>
      <c r="BS36" s="55" t="str">
        <f t="shared" si="6"/>
        <v/>
      </c>
      <c r="BT36" s="55" t="str">
        <f t="shared" si="7"/>
        <v/>
      </c>
      <c r="BU36" s="55" t="str">
        <f t="shared" si="8"/>
        <v/>
      </c>
      <c r="BV36" s="55" t="str">
        <f t="shared" si="9"/>
        <v/>
      </c>
      <c r="BW36" s="60" t="str">
        <f t="shared" si="10"/>
        <v/>
      </c>
      <c r="BX36" s="61" t="str">
        <f t="shared" si="29"/>
        <v>INCORRECT</v>
      </c>
      <c r="BY36" s="55" t="b">
        <f t="shared" si="30"/>
        <v>0</v>
      </c>
      <c r="BZ36" s="62" t="str">
        <f t="shared" si="11"/>
        <v/>
      </c>
      <c r="CA36" s="55" t="b">
        <f t="shared" si="12"/>
        <v>0</v>
      </c>
      <c r="CB36" s="55" t="b">
        <f t="shared" si="13"/>
        <v>0</v>
      </c>
      <c r="CC36" s="55" t="b">
        <f t="shared" si="14"/>
        <v>0</v>
      </c>
      <c r="CD36" s="55" t="b">
        <f t="shared" si="15"/>
        <v>0</v>
      </c>
      <c r="CE36" s="55" t="b">
        <f t="shared" si="16"/>
        <v>0</v>
      </c>
      <c r="CF36" s="55" t="b">
        <f t="shared" si="17"/>
        <v>0</v>
      </c>
      <c r="CG36" s="55" t="str">
        <f t="shared" si="18"/>
        <v/>
      </c>
      <c r="CH36" s="55" t="str">
        <f t="shared" si="19"/>
        <v/>
      </c>
      <c r="CI36" s="55" t="str">
        <f t="shared" si="20"/>
        <v/>
      </c>
      <c r="CJ36" s="55" t="str">
        <f t="shared" si="21"/>
        <v/>
      </c>
      <c r="CK36" s="55" t="str">
        <f t="shared" si="22"/>
        <v/>
      </c>
      <c r="CL36" s="55" t="str">
        <f t="shared" si="23"/>
        <v/>
      </c>
      <c r="CM36" s="62" t="str">
        <f t="shared" si="24"/>
        <v/>
      </c>
      <c r="CN36" s="62" t="str">
        <f t="shared" si="25"/>
        <v/>
      </c>
      <c r="CO36" s="63" t="str">
        <f t="shared" si="26"/>
        <v>NO</v>
      </c>
      <c r="CP36" s="63" t="str">
        <f t="shared" si="27"/>
        <v>NO</v>
      </c>
      <c r="CQ36" s="61" t="str">
        <f t="shared" si="31"/>
        <v>NO</v>
      </c>
      <c r="CR36" s="61" t="str">
        <f t="shared" si="32"/>
        <v>NO</v>
      </c>
      <c r="CS36" s="63" t="str">
        <f t="shared" si="33"/>
        <v>OK</v>
      </c>
      <c r="CT36" s="55" t="b">
        <f t="shared" si="34"/>
        <v>0</v>
      </c>
      <c r="CU36" s="55" t="b">
        <f t="shared" si="35"/>
        <v>0</v>
      </c>
      <c r="CV36" s="55" t="b">
        <f t="shared" si="36"/>
        <v>0</v>
      </c>
      <c r="CW36" s="55" t="b">
        <f t="shared" si="37"/>
        <v>0</v>
      </c>
      <c r="CX36" s="62" t="str">
        <f t="shared" si="38"/>
        <v>SEQUENCE INCORRECT</v>
      </c>
      <c r="CY36" s="64">
        <f>COUNTIF(B21:B35,T(B36))</f>
        <v>15</v>
      </c>
    </row>
    <row r="37" spans="1:103" s="20" customFormat="1" ht="18.95" customHeight="1" thickBot="1">
      <c r="A37" s="51"/>
      <c r="B37" s="157"/>
      <c r="C37" s="158"/>
      <c r="D37" s="157"/>
      <c r="E37" s="158"/>
      <c r="F37" s="157"/>
      <c r="G37" s="158"/>
      <c r="H37" s="157"/>
      <c r="I37" s="158"/>
      <c r="J37" s="157"/>
      <c r="K37" s="158"/>
      <c r="L37" s="151" t="str">
        <f>IF(AND(B37&lt;&gt;"", H37&lt;&gt;"", J37&lt;&gt;"",OR(H37&lt;=I17,H37="ABS"),OR(J37&lt;=K17,J37="ABS")),IF(AND(J37="ABS"),"ABS",IF(SUM(H37:J37)=0,"ZERO",SUM(H37,J37))),"")</f>
        <v/>
      </c>
      <c r="M37" s="151"/>
      <c r="N37" s="152" t="str">
        <f>IF(AND(A37&lt;&gt;"",B37&lt;&gt;"",D37&lt;&gt;"", F37&lt;&gt;"", H37&lt;&gt;"", J37&lt;&gt;"",S37="",R37="OK",V37="",OR(D37&lt;=E17,D37="ABS"),OR(F37&lt;=G17,F37="ABS"),OR(H37&lt;=I17,H37="ABS"),OR(J37&lt;=K17,J37="ABS")),IF(AND(OR(D37=0,D37="ABS"),OR(F37=0,F37="ABS"),OR(L37=0,L37="ABS"),D37="ABS",F37="ABS",L37="ABS"),"ABS",IF(AND(SUM(D37:F37)=0,OR(L37="ZERO",L37="ABS")),"ZERO",IF(L37="ABS",SUM(D37,F37),SUM(D37,F37,H37,J37)))),"")</f>
        <v/>
      </c>
      <c r="O37" s="153"/>
      <c r="P37" s="97" t="str">
        <f>IF(N37="","",IF(O17=250,LOOKUP(N37,{"ABS","ZERO",0,125,137,150,165,187,212},{"FAIL","FAIL","FAIL","C","C+","B","B+","A","A+"}),IF(O17=200,LOOKUP(N37,{"ABS","ZERO",0,100,110,120,132,150,170},{"FAIL","FAIL","FAIL","C","C+","B","B+","A","A+"}),IF(O17=150,LOOKUP(N37,{"ABS","ZERO",0,75,82,90,99,112,127},{"FAIL","FAIL","FAIL","C","C+","B","B+","A","A+"}),IF(O17=100,LOOKUP(N37,{"ABS","ZERO",0,50,55,60,66,75,85},{"FAIL","FAIL","FAIL","C","C+","B","B+","A","A+"}),IF(O17=50,LOOKUP(N37,{"ABS","ZERO",0,25,27,30,33,37,42},{"FAIL","FAIL","FAIL","C","C+","B","B+","A","A+"})))))))</f>
        <v/>
      </c>
      <c r="Q37" s="210"/>
      <c r="R37" s="66" t="str">
        <f t="shared" si="0"/>
        <v/>
      </c>
      <c r="S37" s="169" t="str">
        <f>IF(AND(A37&lt;&gt;"",B37&lt;&gt;""),IF(OR(D37&lt;&gt;"ABS"),IF(OR(AND(D37&lt;ROUNDDOWN((0.7*E17),0),D37&lt;&gt;0),D37&gt;E17,D37=""),"Attendance Marks incorrect",""),""),"")</f>
        <v/>
      </c>
      <c r="T37" s="304"/>
      <c r="U37" s="304"/>
      <c r="V37" s="148" t="str">
        <f>IF(OR(AND(OR(F37&lt;=G17, F37=0, F37="ABS"),OR(H37&lt;=I17, H37=0, H37="ABS"),OR(J37&lt;=K17, J37=0,J37="ABS"))),IF(OR(AND(A37="",B37="",D37="",F37="",H37="",J37=""),AND(A37&lt;&gt;"",B37&lt;&gt;"",D37&lt;&gt;"",F37&lt;&gt;"",H37&lt;&gt;"",J37&lt;&gt;"", AG37="OK")),"","Given Marks or Format is incorrect"),"Given Marks or Format is incorrect")</f>
        <v/>
      </c>
      <c r="W37" s="149"/>
      <c r="X37" s="150"/>
      <c r="Y37" s="109" t="b">
        <f>IF(AND(EXACT(LEFT(B37,3),LEFT(G10,3)),MID(B37,4,1)="-",ISNUMBER(INT(MID(B37,5,1))),ISNUMBER(INT(MID(B37,6,1))),MID(B37,5,2)&lt;&gt;"00",MID(B37,5,2)&lt;&gt;MID(G10,2,2),EXACT(MID(B37,7,4),RIGHT(G10,4)),ISNUMBER(INT(MID(B37,11,1))),ISNUMBER(INT(MID(B37,12,1))),MID(B37,11,2)&lt;&gt;"00",OR(ISNUMBER(INT(MID(B37,11,3))),MID(B37,13,1)=""),OR(AND(ISNUMBER(INT(MID(B37,11,3))),MID(B37,11,1)&lt;&gt;"0",MID(B37,14,1)=""),AND((ISNUMBER(INT(MID(B37,11,2)))),MID(B37,13,1)=""))),"oKK")</f>
        <v>0</v>
      </c>
      <c r="Z37" s="1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1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12" t="b">
        <f>IF(AND( EXACT(LEFT(B37,LEN(G8)), G8),ISNUMBER(INT(MID(B37,(LEN(G8)+1),1))),ISNUMBER(INT(MID(B37,(LEN(G8)+2),1))), MID(B37,(LEN(G8)+1),2)&lt;&gt;"00",OR(ISNUMBER(INT(MID(B37,(LEN(G8)+3),1))),MID(B37,(LEN(G8)+3),1)=""),  OR(AND(ISNUMBER(INT(MID(B37,(LEN(G8)+1),3))),MID(B37,(LEN(G8)+1),1)&lt;&gt;"0", MID(B37,(LEN(G8)+4),1)=""),AND((ISNUMBER(INT(MID(B37,(LEN(G8)+1),2)))),MID(B37,(LEN(G8)+3),1)=""))),"OK")</f>
        <v>0</v>
      </c>
      <c r="AC37" s="1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14" t="b">
        <f>IF(LEFT(B37,1)="K",IF(AND(EXACT(LEFT(B37,3),LEFT(G8,3)),MID(B37,4,1)="-",ISNUMBER(INT(MID(B37,5,1))),ISNUMBER(INT(MID(B37,6,1))),MID(B37,5,2)&lt;&gt;"00", MID(B37,5,2)&lt;&gt;MID(G8,2,2),EXACT(MID(B37,7,2), RIGHT(G8,2)),ISNUMBER(INT(MID(B37,9,1))),ISNUMBER(INT(MID(B37,10,1))),MID(B37,9,2)&lt;&gt;"00",OR(ISNUMBER(INT(MID(B37,9,3))),MID(B37,11,1)=""),OR(AND(ISNUMBER(INT(MID(B37,9,3))),MID(B37,9,1)&lt;&gt;"0",MID(B37,12,1)=""),AND((ISNUMBER(INT(MID(B37,9,2)))),MID(B37,11,1)=""))),"oKK"))</f>
        <v>0</v>
      </c>
      <c r="AE37" s="15"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20" t="b">
        <f t="shared" si="28"/>
        <v>0</v>
      </c>
      <c r="AG37" s="20" t="str">
        <f t="shared" si="1"/>
        <v>S# INCORRECT</v>
      </c>
      <c r="BO37" s="55" t="str">
        <f t="shared" si="2"/>
        <v/>
      </c>
      <c r="BP37" s="55" t="b">
        <f t="shared" si="3"/>
        <v>0</v>
      </c>
      <c r="BQ37" s="55" t="b">
        <f t="shared" si="4"/>
        <v>0</v>
      </c>
      <c r="BR37" s="55" t="b">
        <f t="shared" si="5"/>
        <v>0</v>
      </c>
      <c r="BS37" s="55" t="str">
        <f t="shared" si="6"/>
        <v/>
      </c>
      <c r="BT37" s="55" t="str">
        <f t="shared" si="7"/>
        <v/>
      </c>
      <c r="BU37" s="55" t="str">
        <f t="shared" si="8"/>
        <v/>
      </c>
      <c r="BV37" s="55" t="str">
        <f t="shared" si="9"/>
        <v/>
      </c>
      <c r="BW37" s="60" t="str">
        <f t="shared" si="10"/>
        <v/>
      </c>
      <c r="BX37" s="61" t="str">
        <f t="shared" si="29"/>
        <v>INCORRECT</v>
      </c>
      <c r="BY37" s="55" t="b">
        <f t="shared" si="30"/>
        <v>0</v>
      </c>
      <c r="BZ37" s="62" t="str">
        <f t="shared" si="11"/>
        <v/>
      </c>
      <c r="CA37" s="55" t="b">
        <f t="shared" si="12"/>
        <v>0</v>
      </c>
      <c r="CB37" s="55" t="b">
        <f t="shared" si="13"/>
        <v>0</v>
      </c>
      <c r="CC37" s="55" t="b">
        <f t="shared" si="14"/>
        <v>0</v>
      </c>
      <c r="CD37" s="55" t="b">
        <f t="shared" si="15"/>
        <v>0</v>
      </c>
      <c r="CE37" s="55" t="b">
        <f t="shared" si="16"/>
        <v>0</v>
      </c>
      <c r="CF37" s="55" t="b">
        <f t="shared" si="17"/>
        <v>0</v>
      </c>
      <c r="CG37" s="55" t="str">
        <f t="shared" si="18"/>
        <v/>
      </c>
      <c r="CH37" s="55" t="str">
        <f t="shared" si="19"/>
        <v/>
      </c>
      <c r="CI37" s="55" t="str">
        <f t="shared" si="20"/>
        <v/>
      </c>
      <c r="CJ37" s="55" t="str">
        <f t="shared" si="21"/>
        <v/>
      </c>
      <c r="CK37" s="55" t="str">
        <f t="shared" si="22"/>
        <v/>
      </c>
      <c r="CL37" s="55" t="str">
        <f t="shared" si="23"/>
        <v/>
      </c>
      <c r="CM37" s="62" t="str">
        <f t="shared" si="24"/>
        <v/>
      </c>
      <c r="CN37" s="62" t="str">
        <f t="shared" si="25"/>
        <v/>
      </c>
      <c r="CO37" s="63" t="str">
        <f t="shared" si="26"/>
        <v>NO</v>
      </c>
      <c r="CP37" s="63" t="str">
        <f t="shared" si="27"/>
        <v>NO</v>
      </c>
      <c r="CQ37" s="61" t="str">
        <f t="shared" si="31"/>
        <v>NO</v>
      </c>
      <c r="CR37" s="61" t="str">
        <f t="shared" si="32"/>
        <v>NO</v>
      </c>
      <c r="CS37" s="63" t="str">
        <f t="shared" si="33"/>
        <v>OK</v>
      </c>
      <c r="CT37" s="55" t="b">
        <f t="shared" si="34"/>
        <v>0</v>
      </c>
      <c r="CU37" s="55" t="b">
        <f t="shared" si="35"/>
        <v>0</v>
      </c>
      <c r="CV37" s="55" t="b">
        <f t="shared" si="36"/>
        <v>0</v>
      </c>
      <c r="CW37" s="55" t="b">
        <f t="shared" si="37"/>
        <v>0</v>
      </c>
      <c r="CX37" s="62" t="str">
        <f t="shared" si="38"/>
        <v>SEQUENCE INCORRECT</v>
      </c>
      <c r="CY37" s="64">
        <f>COUNTIF(B21:B36,T(B37))</f>
        <v>16</v>
      </c>
    </row>
    <row r="38" spans="1:103" s="20" customFormat="1" ht="18.95" customHeight="1" thickBot="1">
      <c r="A38" s="51"/>
      <c r="B38" s="157"/>
      <c r="C38" s="158"/>
      <c r="D38" s="157"/>
      <c r="E38" s="158"/>
      <c r="F38" s="157"/>
      <c r="G38" s="158"/>
      <c r="H38" s="157"/>
      <c r="I38" s="158"/>
      <c r="J38" s="157"/>
      <c r="K38" s="158"/>
      <c r="L38" s="151" t="str">
        <f>IF(AND(B38&lt;&gt;"", H38&lt;&gt;"", J38&lt;&gt;"",OR(H38&lt;=I17,H38="ABS"),OR(J38&lt;=K17,J38="ABS")),IF(AND(J38="ABS"),"ABS",IF(SUM(H38:J38)=0,"ZERO",SUM(H38,J38))),"")</f>
        <v/>
      </c>
      <c r="M38" s="151"/>
      <c r="N38" s="152" t="str">
        <f>IF(AND(A38&lt;&gt;"",B38&lt;&gt;"",D38&lt;&gt;"", F38&lt;&gt;"", H38&lt;&gt;"", J38&lt;&gt;"",S38="",R38="OK",V38="",OR(D38&lt;=E17,D38="ABS"),OR(F38&lt;=G17,F38="ABS"),OR(H38&lt;=I17,H38="ABS"),OR(J38&lt;=K17,J38="ABS")),IF(AND(OR(D38=0,D38="ABS"),OR(F38=0,F38="ABS"),OR(L38=0,L38="ABS"),D38="ABS",F38="ABS",L38="ABS"),"ABS",IF(AND(SUM(D38:F38)=0,OR(L38="ZERO",L38="ABS")),"ZERO",IF(L38="ABS",SUM(D38,F38),SUM(D38,F38,H38,J38)))),"")</f>
        <v/>
      </c>
      <c r="O38" s="153"/>
      <c r="P38" s="97" t="str">
        <f>IF(N38="","",IF(O17=250,LOOKUP(N38,{"ABS","ZERO",0,125,137,150,165,187,212},{"FAIL","FAIL","FAIL","C","C+","B","B+","A","A+"}),IF(O17=200,LOOKUP(N38,{"ABS","ZERO",0,100,110,120,132,150,170},{"FAIL","FAIL","FAIL","C","C+","B","B+","A","A+"}),IF(O17=150,LOOKUP(N38,{"ABS","ZERO",0,75,82,90,99,112,127},{"FAIL","FAIL","FAIL","C","C+","B","B+","A","A+"}),IF(O17=100,LOOKUP(N38,{"ABS","ZERO",0,50,55,60,66,75,85},{"FAIL","FAIL","FAIL","C","C+","B","B+","A","A+"}),IF(O17=50,LOOKUP(N38,{"ABS","ZERO",0,25,27,30,33,37,42},{"FAIL","FAIL","FAIL","C","C+","B","B+","A","A+"})))))))</f>
        <v/>
      </c>
      <c r="Q38" s="210"/>
      <c r="R38" s="66" t="str">
        <f t="shared" si="0"/>
        <v/>
      </c>
      <c r="S38" s="169" t="str">
        <f>IF(AND(A38&lt;&gt;"",B38&lt;&gt;""),IF(OR(D38&lt;&gt;"ABS"),IF(OR(AND(D38&lt;ROUNDDOWN((0.7*E17),0),D38&lt;&gt;0),D38&gt;E17,D38=""),"Attendance Marks incorrect",""),""),"")</f>
        <v/>
      </c>
      <c r="T38" s="304"/>
      <c r="U38" s="304"/>
      <c r="V38" s="148" t="str">
        <f>IF(OR(AND(OR(F38&lt;=G17, F38=0, F38="ABS"),OR(H38&lt;=I17, H38=0, H38="ABS"),OR(J38&lt;=K17, J38=0,J38="ABS"))),IF(OR(AND(A38="",B38="",D38="",F38="",H38="",J38=""),AND(A38&lt;&gt;"",B38&lt;&gt;"",D38&lt;&gt;"",F38&lt;&gt;"",H38&lt;&gt;"",J38&lt;&gt;"", AG38="OK")),"","Given Marks or Format is incorrect"),"Given Marks or Format is incorrect")</f>
        <v/>
      </c>
      <c r="W38" s="149"/>
      <c r="X38" s="150"/>
      <c r="Y38" s="109" t="b">
        <f>IF(AND(EXACT(LEFT(B38,3),LEFT(G10,3)),MID(B38,4,1)="-",ISNUMBER(INT(MID(B38,5,1))),ISNUMBER(INT(MID(B38,6,1))),MID(B38,5,2)&lt;&gt;"00",MID(B38,5,2)&lt;&gt;MID(G10,2,2),EXACT(MID(B38,7,4),RIGHT(G10,4)),ISNUMBER(INT(MID(B38,11,1))),ISNUMBER(INT(MID(B38,12,1))),MID(B38,11,2)&lt;&gt;"00",OR(ISNUMBER(INT(MID(B38,11,3))),MID(B38,13,1)=""),OR(AND(ISNUMBER(INT(MID(B38,11,3))),MID(B38,11,1)&lt;&gt;"0",MID(B38,14,1)=""),AND((ISNUMBER(INT(MID(B38,11,2)))),MID(B38,13,1)=""))),"oKK")</f>
        <v>0</v>
      </c>
      <c r="Z38" s="1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1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12" t="b">
        <f>IF(AND( EXACT(LEFT(B38,LEN(G8)), G8),ISNUMBER(INT(MID(B38,(LEN(G8)+1),1))),ISNUMBER(INT(MID(B38,(LEN(G8)+2),1))), MID(B38,(LEN(G8)+1),2)&lt;&gt;"00",OR(ISNUMBER(INT(MID(B38,(LEN(G8)+3),1))),MID(B38,(LEN(G8)+3),1)=""),  OR(AND(ISNUMBER(INT(MID(B38,(LEN(G8)+1),3))),MID(B38,(LEN(G8)+1),1)&lt;&gt;"0", MID(B38,(LEN(G8)+4),1)=""),AND((ISNUMBER(INT(MID(B38,(LEN(G8)+1),2)))),MID(B38,(LEN(G8)+3),1)=""))),"OK")</f>
        <v>0</v>
      </c>
      <c r="AC38" s="1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14" t="b">
        <f>IF(LEFT(B38,1)="K",IF(AND(EXACT(LEFT(B38,3),LEFT(G8,3)),MID(B38,4,1)="-",ISNUMBER(INT(MID(B38,5,1))),ISNUMBER(INT(MID(B38,6,1))),MID(B38,5,2)&lt;&gt;"00", MID(B38,5,2)&lt;&gt;MID(G8,2,2),EXACT(MID(B38,7,2), RIGHT(G8,2)),ISNUMBER(INT(MID(B38,9,1))),ISNUMBER(INT(MID(B38,10,1))),MID(B38,9,2)&lt;&gt;"00",OR(ISNUMBER(INT(MID(B38,9,3))),MID(B38,11,1)=""),OR(AND(ISNUMBER(INT(MID(B38,9,3))),MID(B38,9,1)&lt;&gt;"0",MID(B38,12,1)=""),AND((ISNUMBER(INT(MID(B38,9,2)))),MID(B38,11,1)=""))),"oKK"))</f>
        <v>0</v>
      </c>
      <c r="AE38" s="15"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20" t="b">
        <f t="shared" si="28"/>
        <v>0</v>
      </c>
      <c r="AG38" s="20" t="str">
        <f t="shared" si="1"/>
        <v>S# INCORRECT</v>
      </c>
      <c r="BO38" s="55" t="str">
        <f t="shared" si="2"/>
        <v/>
      </c>
      <c r="BP38" s="55" t="b">
        <f t="shared" si="3"/>
        <v>0</v>
      </c>
      <c r="BQ38" s="55" t="b">
        <f t="shared" si="4"/>
        <v>0</v>
      </c>
      <c r="BR38" s="55" t="b">
        <f t="shared" si="5"/>
        <v>0</v>
      </c>
      <c r="BS38" s="55" t="str">
        <f t="shared" si="6"/>
        <v/>
      </c>
      <c r="BT38" s="55" t="str">
        <f t="shared" si="7"/>
        <v/>
      </c>
      <c r="BU38" s="55" t="str">
        <f t="shared" si="8"/>
        <v/>
      </c>
      <c r="BV38" s="55" t="str">
        <f t="shared" si="9"/>
        <v/>
      </c>
      <c r="BW38" s="60" t="str">
        <f t="shared" si="10"/>
        <v/>
      </c>
      <c r="BX38" s="61" t="str">
        <f t="shared" si="29"/>
        <v>INCORRECT</v>
      </c>
      <c r="BY38" s="55" t="b">
        <f t="shared" si="30"/>
        <v>0</v>
      </c>
      <c r="BZ38" s="62" t="str">
        <f t="shared" si="11"/>
        <v/>
      </c>
      <c r="CA38" s="55" t="b">
        <f t="shared" si="12"/>
        <v>0</v>
      </c>
      <c r="CB38" s="55" t="b">
        <f t="shared" si="13"/>
        <v>0</v>
      </c>
      <c r="CC38" s="55" t="b">
        <f t="shared" si="14"/>
        <v>0</v>
      </c>
      <c r="CD38" s="55" t="b">
        <f t="shared" si="15"/>
        <v>0</v>
      </c>
      <c r="CE38" s="55" t="b">
        <f t="shared" si="16"/>
        <v>0</v>
      </c>
      <c r="CF38" s="55" t="b">
        <f t="shared" si="17"/>
        <v>0</v>
      </c>
      <c r="CG38" s="55" t="str">
        <f t="shared" si="18"/>
        <v/>
      </c>
      <c r="CH38" s="55" t="str">
        <f t="shared" si="19"/>
        <v/>
      </c>
      <c r="CI38" s="55" t="str">
        <f t="shared" si="20"/>
        <v/>
      </c>
      <c r="CJ38" s="55" t="str">
        <f t="shared" si="21"/>
        <v/>
      </c>
      <c r="CK38" s="55" t="str">
        <f t="shared" si="22"/>
        <v/>
      </c>
      <c r="CL38" s="55" t="str">
        <f t="shared" si="23"/>
        <v/>
      </c>
      <c r="CM38" s="62" t="str">
        <f t="shared" si="24"/>
        <v/>
      </c>
      <c r="CN38" s="62" t="str">
        <f t="shared" si="25"/>
        <v/>
      </c>
      <c r="CO38" s="63" t="str">
        <f t="shared" si="26"/>
        <v>NO</v>
      </c>
      <c r="CP38" s="63" t="str">
        <f t="shared" si="27"/>
        <v>NO</v>
      </c>
      <c r="CQ38" s="61" t="str">
        <f t="shared" si="31"/>
        <v>NO</v>
      </c>
      <c r="CR38" s="61" t="str">
        <f t="shared" si="32"/>
        <v>NO</v>
      </c>
      <c r="CS38" s="63" t="str">
        <f t="shared" si="33"/>
        <v>OK</v>
      </c>
      <c r="CT38" s="55" t="b">
        <f t="shared" si="34"/>
        <v>0</v>
      </c>
      <c r="CU38" s="55" t="b">
        <f t="shared" si="35"/>
        <v>0</v>
      </c>
      <c r="CV38" s="55" t="b">
        <f t="shared" si="36"/>
        <v>0</v>
      </c>
      <c r="CW38" s="55" t="b">
        <f t="shared" si="37"/>
        <v>0</v>
      </c>
      <c r="CX38" s="62" t="str">
        <f t="shared" si="38"/>
        <v>SEQUENCE INCORRECT</v>
      </c>
      <c r="CY38" s="64">
        <f>COUNTIF(B21:B37,T(B38))</f>
        <v>17</v>
      </c>
    </row>
    <row r="39" spans="1:103" s="20" customFormat="1" ht="18.95" customHeight="1" thickBot="1">
      <c r="A39" s="51"/>
      <c r="B39" s="157"/>
      <c r="C39" s="158"/>
      <c r="D39" s="157"/>
      <c r="E39" s="158"/>
      <c r="F39" s="157"/>
      <c r="G39" s="158"/>
      <c r="H39" s="157"/>
      <c r="I39" s="158"/>
      <c r="J39" s="157"/>
      <c r="K39" s="158"/>
      <c r="L39" s="151" t="str">
        <f>IF(AND(B39&lt;&gt;"", H39&lt;&gt;"", J39&lt;&gt;"",OR(H39&lt;=I17,H39="ABS"),OR(J39&lt;=K17,J39="ABS")),IF(AND(J39="ABS"),"ABS",IF(SUM(H39:J39)=0,"ZERO",SUM(H39,J39))),"")</f>
        <v/>
      </c>
      <c r="M39" s="151"/>
      <c r="N39" s="152" t="str">
        <f>IF(AND(A39&lt;&gt;"",B39&lt;&gt;"",D39&lt;&gt;"", F39&lt;&gt;"", H39&lt;&gt;"", J39&lt;&gt;"",S39="",R39="OK",V39="",OR(D39&lt;=E17,D39="ABS"),OR(F39&lt;=G17,F39="ABS"),OR(H39&lt;=I17,H39="ABS"),OR(J39&lt;=K17,J39="ABS")),IF(AND(OR(D39=0,D39="ABS"),OR(F39=0,F39="ABS"),OR(L39=0,L39="ABS"),D39="ABS",F39="ABS",L39="ABS"),"ABS",IF(AND(SUM(D39:F39)=0,OR(L39="ZERO",L39="ABS")),"ZERO",IF(L39="ABS",SUM(D39,F39),SUM(D39,F39,H39,J39)))),"")</f>
        <v/>
      </c>
      <c r="O39" s="153"/>
      <c r="P39" s="97" t="str">
        <f>IF(N39="","",IF(O17=250,LOOKUP(N39,{"ABS","ZERO",0,125,137,150,165,187,212},{"FAIL","FAIL","FAIL","C","C+","B","B+","A","A+"}),IF(O17=200,LOOKUP(N39,{"ABS","ZERO",0,100,110,120,132,150,170},{"FAIL","FAIL","FAIL","C","C+","B","B+","A","A+"}),IF(O17=150,LOOKUP(N39,{"ABS","ZERO",0,75,82,90,99,112,127},{"FAIL","FAIL","FAIL","C","C+","B","B+","A","A+"}),IF(O17=100,LOOKUP(N39,{"ABS","ZERO",0,50,55,60,66,75,85},{"FAIL","FAIL","FAIL","C","C+","B","B+","A","A+"}),IF(O17=50,LOOKUP(N39,{"ABS","ZERO",0,25,27,30,33,37,42},{"FAIL","FAIL","FAIL","C","C+","B","B+","A","A+"})))))))</f>
        <v/>
      </c>
      <c r="Q39" s="210"/>
      <c r="R39" s="66" t="str">
        <f t="shared" si="0"/>
        <v/>
      </c>
      <c r="S39" s="169" t="str">
        <f>IF(AND(A39&lt;&gt;"",B39&lt;&gt;""),IF(OR(D39&lt;&gt;"ABS"),IF(OR(AND(D39&lt;ROUNDDOWN((0.7*E17),0),D39&lt;&gt;0),D39&gt;E17,D39=""),"Attendance Marks incorrect",""),""),"")</f>
        <v/>
      </c>
      <c r="T39" s="304"/>
      <c r="U39" s="304"/>
      <c r="V39" s="148" t="str">
        <f>IF(OR(AND(OR(F39&lt;=G17, F39=0, F39="ABS"),OR(H39&lt;=I17, H39=0, H39="ABS"),OR(J39&lt;=K17, J39=0,J39="ABS"))),IF(OR(AND(A39="",B39="",D39="",F39="",H39="",J39=""),AND(A39&lt;&gt;"",B39&lt;&gt;"",D39&lt;&gt;"",F39&lt;&gt;"",H39&lt;&gt;"",J39&lt;&gt;"", AG39="OK")),"","Given Marks or Format is incorrect"),"Given Marks or Format is incorrect")</f>
        <v/>
      </c>
      <c r="W39" s="149"/>
      <c r="X39" s="150"/>
      <c r="Y39" s="109" t="b">
        <f>IF(AND(EXACT(LEFT(B39,3),LEFT(G10,3)),MID(B39,4,1)="-",ISNUMBER(INT(MID(B39,5,1))),ISNUMBER(INT(MID(B39,6,1))),MID(B39,5,2)&lt;&gt;"00",MID(B39,5,2)&lt;&gt;MID(G10,2,2),EXACT(MID(B39,7,4),RIGHT(G10,4)),ISNUMBER(INT(MID(B39,11,1))),ISNUMBER(INT(MID(B39,12,1))),MID(B39,11,2)&lt;&gt;"00",OR(ISNUMBER(INT(MID(B39,11,3))),MID(B39,13,1)=""),OR(AND(ISNUMBER(INT(MID(B39,11,3))),MID(B39,11,1)&lt;&gt;"0",MID(B39,14,1)=""),AND((ISNUMBER(INT(MID(B39,11,2)))),MID(B39,13,1)=""))),"oKK")</f>
        <v>0</v>
      </c>
      <c r="Z39" s="14" t="b">
        <f>IF(AND(EXACT(LEFT(B39,4),LEFT(G8,4)),MID(B39,5,1)="-",ISNUMBER(INT(MID(B39,6,1))),ISNUMBER(INT(MID(B39,7,1))),MID(B39,6,2)&lt;&gt;"00",MID(B39,6,2)&lt;&gt;MID(G8,3,2),EXACT(MID(B39,8,2),RIGHT(G8,2)),ISNUMBER(INT(MID(B39,10,1))),ISNUMBER(INT(MID(B39,11,1))),MID(B39,10,2)&lt;&gt;"00",OR(ISNUMBER(INT(MID(B39,10,3))),MID(B39,12,1)=""),OR(AND(ISNUMBER(INT(MID(B39,10,3))),MID(B39,10,1)&lt;&gt;"0",MID(B39,13,1)=""),AND((ISNUMBER(INT(MID(B39,10,2)))),MID(B39,12,1)=""))),"oKK")</f>
        <v>0</v>
      </c>
      <c r="AA39" s="14" t="b">
        <f>IF(AND(EXACT(LEFT(B39,3),LEFT(G8,3)),MID(B39,4,1)="-",ISNUMBER(INT(MID(B39,5,1))),ISNUMBER(INT(MID(B39,6,1))),MID(B39,5,2)&lt;&gt;"00",MID(B39,5,2)&lt;&gt;MID(G8,2,2),EXACT(MID(B39,7,3),RIGHT(G8,3)),ISNUMBER(INT(MID(B39,10,1))),ISNUMBER(INT(MID(B39,11,1))),MID(B39,10,2)&lt;&gt;"00",OR(ISNUMBER(INT(MID(B39,10,3))),MID(B39,12,1)=""),OR(AND(ISNUMBER(INT(MID(B39,10,3))),MID(B39,10,1)&lt;&gt;"0",MID(B39,13,1)=""),AND((ISNUMBER(INT(MID(B39,10,2)))),MID(B39,12,1)=""))),"oKK")</f>
        <v>0</v>
      </c>
      <c r="AB39" s="12" t="b">
        <f>IF(AND( EXACT(LEFT(B39,LEN(G8)), G8),ISNUMBER(INT(MID(B39,(LEN(G8)+1),1))),ISNUMBER(INT(MID(B39,(LEN(G8)+2),1))), MID(B39,(LEN(G8)+1),2)&lt;&gt;"00",OR(ISNUMBER(INT(MID(B39,(LEN(G8)+3),1))),MID(B39,(LEN(G8)+3),1)=""),  OR(AND(ISNUMBER(INT(MID(B39,(LEN(G8)+1),3))),MID(B39,(LEN(G8)+1),1)&lt;&gt;"0", MID(B39,(LEN(G8)+4),1)=""),AND((ISNUMBER(INT(MID(B39,(LEN(G8)+1),2)))),MID(B39,(LEN(G8)+3),1)=""))),"OK")</f>
        <v>0</v>
      </c>
      <c r="AC39" s="13" t="b">
        <f>IF(AND(LEN(G8)=5,LEFT(G8,1)&lt;&gt;"K"),IF(AND((LEFT(B39,2)=LEFT(G8,2)),MID(B39,3,1)="-",ISNUMBER(INT(MID(B39,4,1))),ISNUMBER(INT(MID(B39,5,1))),MID(B39,4,2)&lt;&gt;"00", MID(B39,4,2)&lt;&gt;LEFT(G8,2),MID(B39,9,2)&lt;&gt;"00",EXACT(MID(B39,6,3),RIGHT(G8,3)),OR(ISNUMBER(INT(MID(B39,9,3))),MID(B39,11,1)=""),ISNUMBER(INT(MID(B39,9,1))),ISNUMBER(INT(MID(B39,10,1))),OR(AND(ISNUMBER(INT(MID(B39,9,3))),MID(B39,9,1)&lt;&gt;"0",MID(B39,12,1)=""),AND((ISNUMBER(INT(MID(B39,9,2)))),MID(B39,11,1)=""))),"oOk"))</f>
        <v>0</v>
      </c>
      <c r="AD39" s="14" t="b">
        <f>IF(LEFT(B39,1)="K",IF(AND(EXACT(LEFT(B39,3),LEFT(G8,3)),MID(B39,4,1)="-",ISNUMBER(INT(MID(B39,5,1))),ISNUMBER(INT(MID(B39,6,1))),MID(B39,5,2)&lt;&gt;"00", MID(B39,5,2)&lt;&gt;MID(G8,2,2),EXACT(MID(B39,7,2), RIGHT(G8,2)),ISNUMBER(INT(MID(B39,9,1))),ISNUMBER(INT(MID(B39,10,1))),MID(B39,9,2)&lt;&gt;"00",OR(ISNUMBER(INT(MID(B39,9,3))),MID(B39,11,1)=""),OR(AND(ISNUMBER(INT(MID(B39,9,3))),MID(B39,9,1)&lt;&gt;"0",MID(B39,12,1)=""),AND((ISNUMBER(INT(MID(B39,9,2)))),MID(B39,11,1)=""))),"oKK"))</f>
        <v>0</v>
      </c>
      <c r="AE39" s="15" t="b">
        <f>IF(AND((LEFT(B39,2)=LEFT(G8,2)),MID(B39,3,1)="-",ISNUMBER(INT(MID(B39,4,1))),ISNUMBER(INT(MID(B39,5,1))),MID(B39,4,2)&lt;&gt;"00", MID(B39,4,2)&lt;&gt;LEFT(G8,2),MID(B39,8,2)&lt;&gt;"00",EXACT(MID(B39,6,2), RIGHT(G8,2)),OR(ISNUMBER(INT(MID(B39,8,3))),MID(B39,10,1)=""),ISNUMBER(INT(MID(B39,8,1))),ISNUMBER(INT(MID(B39,9,1))), OR(AND(ISNUMBER(INT(MID(B39,8,3))),MID(B39,8,1)&lt;&gt;"0", MID(B39,11,1)=""),AND((ISNUMBER(INT(MID(B39,8,2)))),MID(B39,10,1)=""))),"oK")</f>
        <v>0</v>
      </c>
      <c r="AF39" s="20" t="b">
        <f t="shared" si="28"/>
        <v>0</v>
      </c>
      <c r="AG39" s="20" t="str">
        <f t="shared" si="1"/>
        <v>S# INCORRECT</v>
      </c>
      <c r="BO39" s="55" t="str">
        <f t="shared" si="2"/>
        <v/>
      </c>
      <c r="BP39" s="55" t="b">
        <f t="shared" si="3"/>
        <v>0</v>
      </c>
      <c r="BQ39" s="55" t="b">
        <f t="shared" si="4"/>
        <v>0</v>
      </c>
      <c r="BR39" s="55" t="b">
        <f t="shared" si="5"/>
        <v>0</v>
      </c>
      <c r="BS39" s="55" t="str">
        <f t="shared" si="6"/>
        <v/>
      </c>
      <c r="BT39" s="55" t="str">
        <f t="shared" si="7"/>
        <v/>
      </c>
      <c r="BU39" s="55" t="str">
        <f t="shared" si="8"/>
        <v/>
      </c>
      <c r="BV39" s="55" t="str">
        <f t="shared" si="9"/>
        <v/>
      </c>
      <c r="BW39" s="60" t="str">
        <f t="shared" si="10"/>
        <v/>
      </c>
      <c r="BX39" s="61" t="str">
        <f t="shared" si="29"/>
        <v>INCORRECT</v>
      </c>
      <c r="BY39" s="55" t="b">
        <f t="shared" si="30"/>
        <v>0</v>
      </c>
      <c r="BZ39" s="62" t="str">
        <f t="shared" si="11"/>
        <v/>
      </c>
      <c r="CA39" s="55" t="b">
        <f t="shared" si="12"/>
        <v>0</v>
      </c>
      <c r="CB39" s="55" t="b">
        <f t="shared" si="13"/>
        <v>0</v>
      </c>
      <c r="CC39" s="55" t="b">
        <f t="shared" si="14"/>
        <v>0</v>
      </c>
      <c r="CD39" s="55" t="b">
        <f t="shared" si="15"/>
        <v>0</v>
      </c>
      <c r="CE39" s="55" t="b">
        <f t="shared" si="16"/>
        <v>0</v>
      </c>
      <c r="CF39" s="55" t="b">
        <f t="shared" si="17"/>
        <v>0</v>
      </c>
      <c r="CG39" s="55" t="str">
        <f t="shared" si="18"/>
        <v/>
      </c>
      <c r="CH39" s="55" t="str">
        <f t="shared" si="19"/>
        <v/>
      </c>
      <c r="CI39" s="55" t="str">
        <f t="shared" si="20"/>
        <v/>
      </c>
      <c r="CJ39" s="55" t="str">
        <f t="shared" si="21"/>
        <v/>
      </c>
      <c r="CK39" s="55" t="str">
        <f t="shared" si="22"/>
        <v/>
      </c>
      <c r="CL39" s="55" t="str">
        <f t="shared" si="23"/>
        <v/>
      </c>
      <c r="CM39" s="62" t="str">
        <f t="shared" si="24"/>
        <v/>
      </c>
      <c r="CN39" s="62" t="str">
        <f t="shared" si="25"/>
        <v/>
      </c>
      <c r="CO39" s="63" t="str">
        <f t="shared" si="26"/>
        <v>NO</v>
      </c>
      <c r="CP39" s="63" t="str">
        <f t="shared" si="27"/>
        <v>NO</v>
      </c>
      <c r="CQ39" s="61" t="str">
        <f t="shared" si="31"/>
        <v>NO</v>
      </c>
      <c r="CR39" s="61" t="str">
        <f t="shared" si="32"/>
        <v>NO</v>
      </c>
      <c r="CS39" s="63" t="str">
        <f t="shared" si="33"/>
        <v>OK</v>
      </c>
      <c r="CT39" s="55" t="b">
        <f t="shared" si="34"/>
        <v>0</v>
      </c>
      <c r="CU39" s="55" t="b">
        <f t="shared" si="35"/>
        <v>0</v>
      </c>
      <c r="CV39" s="55" t="b">
        <f t="shared" si="36"/>
        <v>0</v>
      </c>
      <c r="CW39" s="55" t="b">
        <f t="shared" si="37"/>
        <v>0</v>
      </c>
      <c r="CX39" s="62" t="str">
        <f t="shared" si="38"/>
        <v>SEQUENCE INCORRECT</v>
      </c>
      <c r="CY39" s="64">
        <f>COUNTIF(B21:B38,T(B39))</f>
        <v>18</v>
      </c>
    </row>
    <row r="40" spans="1:103" s="20" customFormat="1" ht="18.95" customHeight="1" thickBot="1">
      <c r="A40" s="51"/>
      <c r="B40" s="157"/>
      <c r="C40" s="158"/>
      <c r="D40" s="157"/>
      <c r="E40" s="158"/>
      <c r="F40" s="157"/>
      <c r="G40" s="158"/>
      <c r="H40" s="157"/>
      <c r="I40" s="158"/>
      <c r="J40" s="157"/>
      <c r="K40" s="158"/>
      <c r="L40" s="151" t="str">
        <f>IF(AND(B40&lt;&gt;"", H40&lt;&gt;"", J40&lt;&gt;"",OR(H40&lt;=I17,H40="ABS"),OR(J40&lt;=K17,J40="ABS")),IF(AND(J40="ABS"),"ABS",IF(SUM(H40:J40)=0,"ZERO",SUM(H40,J40))),"")</f>
        <v/>
      </c>
      <c r="M40" s="151"/>
      <c r="N40" s="152" t="str">
        <f>IF(AND(A40&lt;&gt;"",B40&lt;&gt;"",D40&lt;&gt;"", F40&lt;&gt;"", H40&lt;&gt;"", J40&lt;&gt;"",S40="",R40="OK",V40="",OR(D40&lt;=E17,D40="ABS"),OR(F40&lt;=G17,F40="ABS"),OR(H40&lt;=I17,H40="ABS"),OR(J40&lt;=K17,J40="ABS")),IF(AND(OR(D40=0,D40="ABS"),OR(F40=0,F40="ABS"),OR(L40=0,L40="ABS"),D40="ABS",F40="ABS",L40="ABS"),"ABS",IF(AND(SUM(D40:F40)=0,OR(L40="ZERO",L40="ABS")),"ZERO",IF(L40="ABS",SUM(D40,F40),SUM(D40,F40,H40,J40)))),"")</f>
        <v/>
      </c>
      <c r="O40" s="153"/>
      <c r="P40" s="97" t="str">
        <f>IF(N40="","",IF(O17=250,LOOKUP(N40,{"ABS","ZERO",0,125,137,150,165,187,212},{"FAIL","FAIL","FAIL","C","C+","B","B+","A","A+"}),IF(O17=200,LOOKUP(N40,{"ABS","ZERO",0,100,110,120,132,150,170},{"FAIL","FAIL","FAIL","C","C+","B","B+","A","A+"}),IF(O17=150,LOOKUP(N40,{"ABS","ZERO",0,75,82,90,99,112,127},{"FAIL","FAIL","FAIL","C","C+","B","B+","A","A+"}),IF(O17=100,LOOKUP(N40,{"ABS","ZERO",0,50,55,60,66,75,85},{"FAIL","FAIL","FAIL","C","C+","B","B+","A","A+"}),IF(O17=50,LOOKUP(N40,{"ABS","ZERO",0,25,27,30,33,37,42},{"FAIL","FAIL","FAIL","C","C+","B","B+","A","A+"})))))))</f>
        <v/>
      </c>
      <c r="Q40" s="210"/>
      <c r="R40" s="66" t="str">
        <f t="shared" si="0"/>
        <v/>
      </c>
      <c r="S40" s="308" t="str">
        <f>IF(AND(A40&lt;&gt;"",B40&lt;&gt;""),IF(OR(D40&lt;&gt;"ABS"),IF(OR(AND(D40&lt;ROUNDDOWN((0.7*E17),0),D40&lt;&gt;0),D40&gt;E17,D40=""),"Attendance Marks incorrect",""),""),"")</f>
        <v/>
      </c>
      <c r="T40" s="309"/>
      <c r="U40" s="309"/>
      <c r="V40" s="242" t="str">
        <f>IF(OR(AND(OR(F40&lt;=G17, F40=0, F40="ABS"),OR(H40&lt;=I17, H40=0, H40="ABS"),OR(J40&lt;=K17, J40=0,J40="ABS"))),IF(OR(AND(A40="",B40="",D40="",F40="",H40="",J40=""),AND(A40&lt;&gt;"",B40&lt;&gt;"",D40&lt;&gt;"",F40&lt;&gt;"",H40&lt;&gt;"",J40&lt;&gt;"", AG40="OK")),"","Given Marks or Format is incorrect"),"Given Marks or Format is incorrect")</f>
        <v/>
      </c>
      <c r="W40" s="243"/>
      <c r="X40" s="244"/>
      <c r="Y40" s="109" t="b">
        <f>IF(AND(EXACT(LEFT(B40,3),LEFT(G10,3)),MID(B40,4,1)="-",ISNUMBER(INT(MID(B40,5,1))),ISNUMBER(INT(MID(B40,6,1))),MID(B40,5,2)&lt;&gt;"00",MID(B40,5,2)&lt;&gt;MID(G10,2,2),EXACT(MID(B40,7,4),RIGHT(G10,4)),ISNUMBER(INT(MID(B40,11,1))),ISNUMBER(INT(MID(B40,12,1))),MID(B40,11,2)&lt;&gt;"00",OR(ISNUMBER(INT(MID(B40,11,3))),MID(B40,13,1)=""),OR(AND(ISNUMBER(INT(MID(B40,11,3))),MID(B40,11,1)&lt;&gt;"0",MID(B40,14,1)=""),AND((ISNUMBER(INT(MID(B40,11,2)))),MID(B40,13,1)=""))),"oKK")</f>
        <v>0</v>
      </c>
      <c r="Z40" s="14" t="b">
        <f>IF(AND(EXACT(LEFT(B40,4),LEFT(G8,4)),MID(B40,5,1)="-",ISNUMBER(INT(MID(B40,6,1))),ISNUMBER(INT(MID(B40,7,1))),MID(B40,6,2)&lt;&gt;"00",MID(B40,6,2)&lt;&gt;MID(G8,3,2),EXACT(MID(B40,8,2),RIGHT(G8,2)),ISNUMBER(INT(MID(B40,10,1))),ISNUMBER(INT(MID(B40,11,1))),MID(B40,10,2)&lt;&gt;"00",OR(ISNUMBER(INT(MID(B40,10,3))),MID(B40,12,1)=""),OR(AND(ISNUMBER(INT(MID(B40,10,3))),MID(B40,10,1)&lt;&gt;"0",MID(B40,13,1)=""),AND((ISNUMBER(INT(MID(B40,10,2)))),MID(B40,12,1)=""))),"oKK")</f>
        <v>0</v>
      </c>
      <c r="AA40" s="14" t="b">
        <f>IF(AND(EXACT(LEFT(B40,3),LEFT(G8,3)),MID(B40,4,1)="-",ISNUMBER(INT(MID(B40,5,1))),ISNUMBER(INT(MID(B40,6,1))),MID(B40,5,2)&lt;&gt;"00",MID(B40,5,2)&lt;&gt;MID(G8,2,2),EXACT(MID(B40,7,3),RIGHT(G8,3)),ISNUMBER(INT(MID(B40,10,1))),ISNUMBER(INT(MID(B40,11,1))),MID(B40,10,2)&lt;&gt;"00",OR(ISNUMBER(INT(MID(B40,10,3))),MID(B40,12,1)=""),OR(AND(ISNUMBER(INT(MID(B40,10,3))),MID(B40,10,1)&lt;&gt;"0",MID(B40,13,1)=""),AND((ISNUMBER(INT(MID(B40,10,2)))),MID(B40,12,1)=""))),"oKK")</f>
        <v>0</v>
      </c>
      <c r="AB40" s="12" t="b">
        <f>IF(AND( EXACT(LEFT(B40,LEN(G8)), G8),ISNUMBER(INT(MID(B40,(LEN(G8)+1),1))),ISNUMBER(INT(MID(B40,(LEN(G8)+2),1))), MID(B40,(LEN(G8)+1),2)&lt;&gt;"00",OR(ISNUMBER(INT(MID(B40,(LEN(G8)+3),1))),MID(B40,(LEN(G8)+3),1)=""),  OR(AND(ISNUMBER(INT(MID(B40,(LEN(G8)+1),3))),MID(B40,(LEN(G8)+1),1)&lt;&gt;"0", MID(B40,(LEN(G8)+4),1)=""),AND((ISNUMBER(INT(MID(B40,(LEN(G8)+1),2)))),MID(B40,(LEN(G8)+3),1)=""))),"OK")</f>
        <v>0</v>
      </c>
      <c r="AC40" s="13" t="b">
        <f>IF(AND(LEN(G8)=5,LEFT(G8,1)&lt;&gt;"K"),IF(AND((LEFT(B40,2)=LEFT(G8,2)),MID(B40,3,1)="-",ISNUMBER(INT(MID(B40,4,1))),ISNUMBER(INT(MID(B40,5,1))),MID(B40,4,2)&lt;&gt;"00", MID(B40,4,2)&lt;&gt;LEFT(G8,2),MID(B40,9,2)&lt;&gt;"00",EXACT(MID(B40,6,3),RIGHT(G8,3)),OR(ISNUMBER(INT(MID(B40,9,3))),MID(B40,11,1)=""),ISNUMBER(INT(MID(B40,9,1))),ISNUMBER(INT(MID(B40,10,1))),OR(AND(ISNUMBER(INT(MID(B40,9,3))),MID(B40,9,1)&lt;&gt;"0",MID(B40,12,1)=""),AND((ISNUMBER(INT(MID(B40,9,2)))),MID(B40,11,1)=""))),"oOk"))</f>
        <v>0</v>
      </c>
      <c r="AD40" s="14" t="b">
        <f>IF(LEFT(B40,1)="K",IF(AND(EXACT(LEFT(B40,3),LEFT(G8,3)),MID(B40,4,1)="-",ISNUMBER(INT(MID(B40,5,1))),ISNUMBER(INT(MID(B40,6,1))),MID(B40,5,2)&lt;&gt;"00", MID(B40,5,2)&lt;&gt;MID(G8,2,2),EXACT(MID(B40,7,2), RIGHT(G8,2)),ISNUMBER(INT(MID(B40,9,1))),ISNUMBER(INT(MID(B40,10,1))),MID(B40,9,2)&lt;&gt;"00",OR(ISNUMBER(INT(MID(B40,9,3))),MID(B40,11,1)=""),OR(AND(ISNUMBER(INT(MID(B40,9,3))),MID(B40,9,1)&lt;&gt;"0",MID(B40,12,1)=""),AND((ISNUMBER(INT(MID(B40,9,2)))),MID(B40,11,1)=""))),"oKK"))</f>
        <v>0</v>
      </c>
      <c r="AE40" s="15" t="b">
        <f>IF(AND((LEFT(B40,2)=LEFT(G8,2)),MID(B40,3,1)="-",ISNUMBER(INT(MID(B40,4,1))),ISNUMBER(INT(MID(B40,5,1))),MID(B40,4,2)&lt;&gt;"00", MID(B40,4,2)&lt;&gt;LEFT(G8,2),MID(B40,8,2)&lt;&gt;"00",EXACT(MID(B40,6,2), RIGHT(G8,2)),OR(ISNUMBER(INT(MID(B40,8,3))),MID(B40,10,1)=""),ISNUMBER(INT(MID(B40,8,1))),ISNUMBER(INT(MID(B40,9,1))), OR(AND(ISNUMBER(INT(MID(B40,8,3))),MID(B40,8,1)&lt;&gt;"0", MID(B40,11,1)=""),AND((ISNUMBER(INT(MID(B40,8,2)))),MID(B40,10,1)=""))),"oK")</f>
        <v>0</v>
      </c>
      <c r="AF40" s="20" t="b">
        <f t="shared" si="28"/>
        <v>0</v>
      </c>
      <c r="AG40" s="20" t="str">
        <f t="shared" si="1"/>
        <v>S# INCORRECT</v>
      </c>
      <c r="BO40" s="55" t="str">
        <f>RIGHT(B40,3)</f>
        <v/>
      </c>
      <c r="BP40" s="55" t="b">
        <f>ISNUMBER(INT((MID(BO40,1,1))))</f>
        <v>0</v>
      </c>
      <c r="BQ40" s="55" t="b">
        <f>ISNUMBER(INT((MID(BO40,2,1))))</f>
        <v>0</v>
      </c>
      <c r="BR40" s="55" t="b">
        <f>ISNUMBER(INT((MID(BO40,3,1))))</f>
        <v>0</v>
      </c>
      <c r="BS40" s="55" t="str">
        <f>IF(BP40=TRUE, MID(BO40,1,1),"")</f>
        <v/>
      </c>
      <c r="BT40" s="55" t="str">
        <f>IF(BQ40=TRUE, MID(BO40,2,1),"")</f>
        <v/>
      </c>
      <c r="BU40" s="55" t="str">
        <f>IF(BR40=TRUE, MID(BO40,3,1),"")</f>
        <v/>
      </c>
      <c r="BV40" s="55" t="str">
        <f>T(BS40)&amp;T(BT40)&amp;T(BU40)</f>
        <v/>
      </c>
      <c r="BW40" s="60" t="str">
        <f>IF(BV40="","",INT(TRIM(BV40)))</f>
        <v/>
      </c>
      <c r="BX40" s="61" t="str">
        <f>IF(BW40&gt;BW39,"OK","INCORRECT")</f>
        <v>INCORRECT</v>
      </c>
      <c r="BY40" s="55" t="b">
        <f>BW40&gt;BW39</f>
        <v>0</v>
      </c>
      <c r="BZ40" s="62" t="str">
        <f>LEFT(B40,6)</f>
        <v/>
      </c>
      <c r="CA40" s="55" t="b">
        <f>ISNUMBER(INT((MID(BZ40,1,1))))</f>
        <v>0</v>
      </c>
      <c r="CB40" s="55" t="b">
        <f>ISNUMBER(INT((MID(BZ40,2,1))))</f>
        <v>0</v>
      </c>
      <c r="CC40" s="55" t="b">
        <f>ISNUMBER(INT((MID(BZ40,3,1))))</f>
        <v>0</v>
      </c>
      <c r="CD40" s="55" t="b">
        <f>ISNUMBER(INT((MID(BZ40,4,1))))</f>
        <v>0</v>
      </c>
      <c r="CE40" s="55" t="b">
        <f>ISNUMBER(INT((MID(BZ40,5,1))))</f>
        <v>0</v>
      </c>
      <c r="CF40" s="55" t="b">
        <f>ISNUMBER(INT((MID(BZ40,6,1))))</f>
        <v>0</v>
      </c>
      <c r="CG40" s="55" t="str">
        <f>IF(CA40=TRUE, MID(BZ40,1,1),"")</f>
        <v/>
      </c>
      <c r="CH40" s="55" t="str">
        <f>IF(CB40=TRUE, MID(BZ40,2,1),"")</f>
        <v/>
      </c>
      <c r="CI40" s="55" t="str">
        <f>IF(CC40=TRUE, MID(BZ40,3,1),"")</f>
        <v/>
      </c>
      <c r="CJ40" s="55" t="str">
        <f>IF(CD40=TRUE, MID(BZ40,4,1),"")</f>
        <v/>
      </c>
      <c r="CK40" s="55" t="str">
        <f>IF(CE40=TRUE, MID(BZ40,5,1),"")</f>
        <v/>
      </c>
      <c r="CL40" s="55" t="str">
        <f>IF(CF40=TRUE, MID(BZ40,6,1),"")</f>
        <v/>
      </c>
      <c r="CM40" s="62" t="str">
        <f>TRIM(T(CG40)&amp;T(CH40)&amp;T(CI40))</f>
        <v/>
      </c>
      <c r="CN40" s="62" t="str">
        <f>TRIM(T(CJ40)&amp;T(CK40)&amp;T(CL40))</f>
        <v/>
      </c>
      <c r="CO40" s="63" t="str">
        <f>IF(OR(MID(BZ40,3,1)="-",MID(BZ40,4,1)="-"),T(CM40),"NO")</f>
        <v>NO</v>
      </c>
      <c r="CP40" s="63" t="str">
        <f>IF(OR(MID(BZ40,3,1)="-",MID(BZ40,4,1)="-"),T(CN40),"NO")</f>
        <v>NO</v>
      </c>
      <c r="CQ40" s="61" t="str">
        <f>IF(AND(CO40&lt;&gt;"NO", CP40&lt;&gt;"NO"),IF(CP40&lt;CO40,"OK","INCORRECT"),"NO")</f>
        <v>NO</v>
      </c>
      <c r="CR40" s="61" t="str">
        <f>IF(AND(CO40&lt;&gt;"NO", CP40&lt;&gt;"NO"),IF(CP40&lt;=CP39,"OK","INCORRECT"),"NO")</f>
        <v>NO</v>
      </c>
      <c r="CS40" s="63" t="str">
        <f>IF(OR(AND(OR(AND(CQ40="NO",CR40="NO"),AND(CQ40="OK", CR40="OK")),AND(CQ39="NO", CR39="NO")),AND(AND(CQ40="OK",CR40="OK",OR(AND(CQ39="NO", CR39="NO"),AND(CQ39="OK", CR39="OK"))))),"OK","INCORRECT")</f>
        <v>OK</v>
      </c>
      <c r="CT40" s="55" t="b">
        <f>IF(CS40="OK",IF(AND(CO39="NO",CO40="NO"),BW40&gt;BW39))</f>
        <v>0</v>
      </c>
      <c r="CU40" s="55" t="b">
        <f>IF(CS40="OK",AND(CQ40="OK",CR40="OK",CQ39="NO",CR39="NO"))</f>
        <v>0</v>
      </c>
      <c r="CV40" s="55" t="b">
        <f>IF(CS40="OK",IF(AND(EXACT(CN39,CN40)),BW40&gt;BW39))</f>
        <v>0</v>
      </c>
      <c r="CW40" s="55" t="b">
        <f>IF(CS40="OK",CP40&lt;CP39)</f>
        <v>0</v>
      </c>
      <c r="CX40" s="62" t="str">
        <f>IF(AND(CT40=FALSE,CU40=FALSE,CV40=FALSE,CW40=FALSE),"SEQUENCE INCORRECT","SEQUENCE CORRECT")</f>
        <v>SEQUENCE INCORRECT</v>
      </c>
      <c r="CY40" s="64">
        <f>COUNTIF(B22:B39,T(B40))</f>
        <v>18</v>
      </c>
    </row>
    <row r="41" spans="1:103" ht="18" customHeight="1" thickBot="1">
      <c r="A41" s="56" t="s">
        <v>470</v>
      </c>
      <c r="B41" s="57" t="s">
        <v>470</v>
      </c>
      <c r="C41" s="310" t="s">
        <v>336</v>
      </c>
      <c r="D41" s="310"/>
      <c r="E41" s="310"/>
      <c r="F41" s="310"/>
      <c r="G41" s="310"/>
      <c r="H41" s="310"/>
      <c r="I41" s="310"/>
      <c r="J41" s="310"/>
      <c r="K41" s="310"/>
      <c r="L41" s="310"/>
      <c r="M41" s="310"/>
      <c r="N41" s="310"/>
      <c r="O41" s="310"/>
      <c r="P41" s="310"/>
      <c r="Q41" s="210"/>
      <c r="R41" s="18">
        <f>COUNTIF(R21:R40,"FORMAT INCORRECT")+(COUNTIF(R21:R40,"SEQUENCE INCORRECT"))</f>
        <v>0</v>
      </c>
      <c r="S41" s="247">
        <f>COUNTIF(S21:S40,"Attendance Marks incorrect")</f>
        <v>0</v>
      </c>
      <c r="T41" s="248"/>
      <c r="U41" s="248"/>
      <c r="V41" s="247">
        <f>COUNTIF(V21:AC40,"Given Marks or Format is incorrect")</f>
        <v>0</v>
      </c>
      <c r="W41" s="248"/>
      <c r="X41" s="248"/>
      <c r="Y41" s="248"/>
      <c r="Z41" s="248"/>
      <c r="AA41" s="248"/>
      <c r="AB41" s="248"/>
      <c r="AC41" s="274"/>
    </row>
    <row r="42" spans="1:103" ht="11.25" customHeight="1" thickBot="1">
      <c r="A42" s="58" t="s">
        <v>470</v>
      </c>
      <c r="B42" s="59" t="s">
        <v>470</v>
      </c>
      <c r="C42" s="311"/>
      <c r="D42" s="311"/>
      <c r="E42" s="311"/>
      <c r="F42" s="311"/>
      <c r="G42" s="311"/>
      <c r="H42" s="311"/>
      <c r="I42" s="311"/>
      <c r="J42" s="311"/>
      <c r="K42" s="311"/>
      <c r="L42" s="311"/>
      <c r="M42" s="311"/>
      <c r="N42" s="311"/>
      <c r="O42" s="311"/>
      <c r="P42" s="311"/>
      <c r="Q42" s="210"/>
      <c r="R42" s="307"/>
      <c r="S42" s="307"/>
      <c r="T42" s="307"/>
      <c r="U42" s="307"/>
      <c r="V42" s="307"/>
      <c r="W42" s="307"/>
      <c r="X42" s="307"/>
      <c r="Y42" s="102"/>
      <c r="Z42" s="87"/>
      <c r="AA42" s="87"/>
    </row>
    <row r="43" spans="1:103" ht="17.25" customHeight="1">
      <c r="A43" s="272"/>
      <c r="B43" s="272"/>
      <c r="C43" s="272"/>
      <c r="D43" s="272"/>
      <c r="E43" s="272"/>
      <c r="F43" s="272"/>
      <c r="G43" s="272"/>
      <c r="H43" s="272"/>
      <c r="I43" s="272"/>
      <c r="J43" s="272"/>
      <c r="K43" s="272"/>
      <c r="L43" s="272"/>
      <c r="M43" s="272"/>
      <c r="N43" s="272"/>
      <c r="O43" s="272"/>
      <c r="P43" s="272"/>
      <c r="Q43" s="210"/>
      <c r="R43" s="276" t="s">
        <v>339</v>
      </c>
      <c r="S43" s="277"/>
      <c r="T43" s="278"/>
      <c r="U43" s="263">
        <f>SUM(R41:AC41)</f>
        <v>0</v>
      </c>
      <c r="V43" s="264"/>
      <c r="W43" s="275"/>
      <c r="X43" s="267"/>
      <c r="Y43" s="100"/>
      <c r="Z43" s="85"/>
      <c r="AA43" s="85"/>
    </row>
    <row r="44" spans="1:103" ht="20.25" customHeight="1" thickBot="1">
      <c r="A44" s="273"/>
      <c r="B44" s="273"/>
      <c r="C44" s="273"/>
      <c r="D44" s="273"/>
      <c r="E44" s="273"/>
      <c r="F44" s="273"/>
      <c r="G44" s="273"/>
      <c r="H44" s="273"/>
      <c r="I44" s="273"/>
      <c r="J44" s="273"/>
      <c r="K44" s="273"/>
      <c r="L44" s="273"/>
      <c r="M44" s="273"/>
      <c r="N44" s="273"/>
      <c r="O44" s="273"/>
      <c r="P44" s="273"/>
      <c r="Q44" s="210"/>
      <c r="R44" s="279"/>
      <c r="S44" s="280"/>
      <c r="T44" s="281"/>
      <c r="U44" s="265"/>
      <c r="V44" s="266"/>
      <c r="W44" s="275"/>
      <c r="X44" s="267"/>
      <c r="Y44" s="100"/>
      <c r="Z44" s="85"/>
      <c r="AA44" s="85"/>
    </row>
    <row r="45" spans="1:103" ht="15.75" customHeight="1">
      <c r="A45" s="260" t="s">
        <v>337</v>
      </c>
      <c r="B45" s="260"/>
      <c r="C45" s="260"/>
      <c r="D45" s="267"/>
      <c r="E45" s="267"/>
      <c r="F45" s="260" t="s">
        <v>20</v>
      </c>
      <c r="G45" s="260"/>
      <c r="H45" s="260"/>
      <c r="I45" s="260"/>
      <c r="J45" s="267"/>
      <c r="K45" s="267"/>
      <c r="L45" s="260" t="s">
        <v>21</v>
      </c>
      <c r="M45" s="260"/>
      <c r="N45" s="260"/>
      <c r="O45" s="260"/>
      <c r="P45" s="260"/>
      <c r="Q45" s="210"/>
      <c r="R45" s="177" t="s">
        <v>492</v>
      </c>
      <c r="S45" s="249"/>
      <c r="T45" s="249"/>
      <c r="U45" s="249"/>
      <c r="V45" s="249"/>
      <c r="W45" s="249"/>
      <c r="X45" s="250"/>
      <c r="Y45" s="101"/>
      <c r="Z45" s="86"/>
      <c r="AA45" s="86"/>
    </row>
    <row r="46" spans="1:103">
      <c r="A46" s="261"/>
      <c r="B46" s="261"/>
      <c r="C46" s="261"/>
      <c r="D46" s="267"/>
      <c r="E46" s="267"/>
      <c r="F46" s="261"/>
      <c r="G46" s="261"/>
      <c r="H46" s="261"/>
      <c r="I46" s="261"/>
      <c r="J46" s="267"/>
      <c r="K46" s="267"/>
      <c r="L46" s="261"/>
      <c r="M46" s="261"/>
      <c r="N46" s="261"/>
      <c r="O46" s="261"/>
      <c r="P46" s="261"/>
      <c r="Q46" s="210"/>
      <c r="R46" s="176"/>
      <c r="S46" s="174"/>
      <c r="T46" s="174"/>
      <c r="U46" s="174"/>
      <c r="V46" s="174"/>
      <c r="W46" s="174"/>
      <c r="X46" s="175"/>
      <c r="Y46" s="101"/>
      <c r="Z46" s="86"/>
      <c r="AA46" s="86"/>
    </row>
    <row r="47" spans="1:103">
      <c r="A47" s="262"/>
      <c r="B47" s="262"/>
      <c r="C47" s="262"/>
      <c r="D47" s="268"/>
      <c r="E47" s="268"/>
      <c r="F47" s="262"/>
      <c r="G47" s="262"/>
      <c r="H47" s="262"/>
      <c r="I47" s="262"/>
      <c r="J47" s="268"/>
      <c r="K47" s="268"/>
      <c r="L47" s="262"/>
      <c r="M47" s="262"/>
      <c r="N47" s="262"/>
      <c r="O47" s="262"/>
      <c r="P47" s="262"/>
      <c r="Q47" s="210"/>
      <c r="R47" s="176"/>
      <c r="S47" s="174"/>
      <c r="T47" s="174"/>
      <c r="U47" s="174"/>
      <c r="V47" s="174"/>
      <c r="W47" s="174"/>
      <c r="X47" s="175"/>
      <c r="Y47" s="101"/>
      <c r="Z47" s="86"/>
      <c r="AA47" s="86"/>
    </row>
    <row r="48" spans="1:103" ht="12" customHeight="1">
      <c r="A48" s="44" t="s">
        <v>15</v>
      </c>
      <c r="B48" s="254" t="s">
        <v>14</v>
      </c>
      <c r="C48" s="255"/>
      <c r="D48" s="255"/>
      <c r="E48" s="255"/>
      <c r="F48" s="255"/>
      <c r="G48" s="255"/>
      <c r="H48" s="255"/>
      <c r="I48" s="255"/>
      <c r="J48" s="255"/>
      <c r="K48" s="255"/>
      <c r="L48" s="255"/>
      <c r="M48" s="255"/>
      <c r="N48" s="255"/>
      <c r="O48" s="255"/>
      <c r="P48" s="256"/>
      <c r="Q48" s="210"/>
      <c r="R48" s="176"/>
      <c r="S48" s="174"/>
      <c r="T48" s="174"/>
      <c r="U48" s="174"/>
      <c r="V48" s="174"/>
      <c r="W48" s="174"/>
      <c r="X48" s="175"/>
      <c r="Y48" s="101"/>
      <c r="Z48" s="86"/>
      <c r="AA48" s="86"/>
    </row>
    <row r="49" spans="1:29" ht="12" customHeight="1" thickBot="1">
      <c r="A49" s="46">
        <f>$U$43</f>
        <v>0</v>
      </c>
      <c r="B49" s="257"/>
      <c r="C49" s="258"/>
      <c r="D49" s="258"/>
      <c r="E49" s="258"/>
      <c r="F49" s="258"/>
      <c r="G49" s="258"/>
      <c r="H49" s="258"/>
      <c r="I49" s="258"/>
      <c r="J49" s="258"/>
      <c r="K49" s="258"/>
      <c r="L49" s="258"/>
      <c r="M49" s="258"/>
      <c r="N49" s="258"/>
      <c r="O49" s="258"/>
      <c r="P49" s="259"/>
      <c r="Q49" s="210"/>
      <c r="R49" s="251"/>
      <c r="S49" s="252"/>
      <c r="T49" s="252"/>
      <c r="U49" s="252"/>
      <c r="V49" s="252"/>
      <c r="W49" s="252"/>
      <c r="X49" s="253"/>
      <c r="Y49" s="101"/>
      <c r="Z49" s="86"/>
      <c r="AA49" s="86"/>
    </row>
    <row r="50" spans="1:29">
      <c r="A50" s="272"/>
      <c r="B50" s="272"/>
      <c r="C50" s="272"/>
      <c r="D50" s="272"/>
      <c r="E50" s="272"/>
      <c r="F50" s="272"/>
      <c r="G50" s="272"/>
      <c r="H50" s="272"/>
      <c r="I50" s="272"/>
      <c r="J50" s="272"/>
      <c r="K50" s="272"/>
      <c r="L50" s="272"/>
      <c r="M50" s="272"/>
      <c r="N50" s="272"/>
      <c r="O50" s="272"/>
      <c r="P50" s="272"/>
      <c r="Q50" s="267"/>
      <c r="R50" s="293" t="s">
        <v>471</v>
      </c>
      <c r="S50" s="293"/>
      <c r="T50" s="293"/>
      <c r="U50" s="293"/>
      <c r="V50" s="293"/>
      <c r="W50" s="293"/>
      <c r="X50" s="293"/>
      <c r="Y50" s="293"/>
      <c r="Z50" s="293"/>
      <c r="AA50" s="293"/>
      <c r="AB50" s="293"/>
      <c r="AC50" s="293"/>
    </row>
    <row r="51" spans="1:29">
      <c r="A51" s="267"/>
      <c r="B51" s="267"/>
      <c r="C51" s="267"/>
      <c r="D51" s="267"/>
      <c r="E51" s="267"/>
      <c r="F51" s="267"/>
      <c r="G51" s="267"/>
      <c r="H51" s="267"/>
      <c r="I51" s="267"/>
      <c r="J51" s="267"/>
      <c r="K51" s="267"/>
      <c r="L51" s="267"/>
      <c r="M51" s="267"/>
      <c r="N51" s="267"/>
      <c r="O51" s="267"/>
      <c r="P51" s="267"/>
      <c r="Q51" s="267"/>
      <c r="R51" s="294"/>
      <c r="S51" s="294"/>
      <c r="T51" s="294"/>
      <c r="U51" s="294"/>
      <c r="V51" s="294"/>
      <c r="W51" s="294"/>
      <c r="X51" s="294"/>
      <c r="Y51" s="294"/>
      <c r="Z51" s="294"/>
      <c r="AA51" s="294"/>
      <c r="AB51" s="294"/>
      <c r="AC51" s="294"/>
    </row>
    <row r="52" spans="1:29">
      <c r="A52" s="267"/>
      <c r="B52" s="267"/>
      <c r="C52" s="267"/>
      <c r="D52" s="267"/>
      <c r="E52" s="267"/>
      <c r="F52" s="267"/>
      <c r="G52" s="267"/>
      <c r="H52" s="267"/>
      <c r="I52" s="267"/>
      <c r="J52" s="267"/>
      <c r="K52" s="267"/>
      <c r="L52" s="267"/>
      <c r="M52" s="267"/>
      <c r="N52" s="267"/>
      <c r="O52" s="267"/>
      <c r="P52" s="267"/>
      <c r="Q52" s="267"/>
      <c r="R52" s="295"/>
      <c r="S52" s="295"/>
      <c r="T52" s="295"/>
      <c r="U52" s="295"/>
      <c r="V52" s="295"/>
      <c r="W52" s="295"/>
      <c r="X52" s="295"/>
      <c r="Y52" s="295"/>
      <c r="Z52" s="295"/>
      <c r="AA52" s="295"/>
      <c r="AB52" s="295"/>
      <c r="AC52" s="295"/>
    </row>
    <row r="53" spans="1:29">
      <c r="A53" s="267"/>
      <c r="B53" s="267"/>
      <c r="C53" s="267"/>
      <c r="D53" s="267"/>
      <c r="E53" s="267"/>
      <c r="F53" s="267"/>
      <c r="G53" s="267"/>
      <c r="H53" s="267"/>
      <c r="I53" s="267"/>
      <c r="J53" s="267"/>
      <c r="K53" s="267"/>
      <c r="L53" s="267"/>
      <c r="M53" s="267"/>
      <c r="N53" s="267"/>
      <c r="O53" s="267"/>
      <c r="P53" s="267"/>
      <c r="Q53" s="267"/>
      <c r="R53" s="296" t="s">
        <v>472</v>
      </c>
      <c r="S53" s="297"/>
      <c r="T53" s="297"/>
      <c r="U53" s="297"/>
      <c r="V53" s="297"/>
      <c r="W53" s="297"/>
      <c r="X53" s="297"/>
      <c r="Y53" s="297"/>
      <c r="Z53" s="297"/>
      <c r="AA53" s="297"/>
      <c r="AB53" s="297"/>
      <c r="AC53" s="298"/>
    </row>
    <row r="54" spans="1:29" ht="16.5" thickBot="1">
      <c r="A54" s="267"/>
      <c r="B54" s="267"/>
      <c r="C54" s="267"/>
      <c r="D54" s="267"/>
      <c r="E54" s="267"/>
      <c r="F54" s="267"/>
      <c r="G54" s="267"/>
      <c r="H54" s="267"/>
      <c r="I54" s="267"/>
      <c r="J54" s="267"/>
      <c r="K54" s="267"/>
      <c r="L54" s="267"/>
      <c r="M54" s="267"/>
      <c r="N54" s="267"/>
      <c r="O54" s="267"/>
      <c r="P54" s="267"/>
      <c r="Q54" s="267"/>
      <c r="R54" s="299"/>
      <c r="S54" s="300"/>
      <c r="T54" s="300"/>
      <c r="U54" s="300"/>
      <c r="V54" s="300"/>
      <c r="W54" s="300"/>
      <c r="X54" s="300"/>
      <c r="Y54" s="300"/>
      <c r="Z54" s="300"/>
      <c r="AA54" s="300"/>
      <c r="AB54" s="300"/>
      <c r="AC54" s="301"/>
    </row>
    <row r="55" spans="1:29" ht="21" thickBot="1">
      <c r="A55" s="267"/>
      <c r="B55" s="267"/>
      <c r="C55" s="267"/>
      <c r="D55" s="267"/>
      <c r="E55" s="267"/>
      <c r="F55" s="267"/>
      <c r="G55" s="267"/>
      <c r="H55" s="267"/>
      <c r="I55" s="267"/>
      <c r="J55" s="267"/>
      <c r="K55" s="267"/>
      <c r="L55" s="267"/>
      <c r="M55" s="267"/>
      <c r="N55" s="267"/>
      <c r="O55" s="267"/>
      <c r="P55" s="267"/>
      <c r="Q55" s="267"/>
      <c r="R55" s="67" t="s">
        <v>7</v>
      </c>
      <c r="S55" s="302" t="s">
        <v>8</v>
      </c>
      <c r="T55" s="302"/>
      <c r="U55" s="302"/>
      <c r="V55" s="303" t="s">
        <v>473</v>
      </c>
      <c r="W55" s="303"/>
      <c r="X55" s="303"/>
      <c r="Y55" s="303"/>
      <c r="Z55" s="303"/>
      <c r="AA55" s="303"/>
      <c r="AB55" s="303"/>
      <c r="AC55" s="303"/>
    </row>
    <row r="56" spans="1:29" ht="16.5" thickBot="1">
      <c r="A56" s="267"/>
      <c r="B56" s="267"/>
      <c r="C56" s="267"/>
      <c r="D56" s="267"/>
      <c r="E56" s="267"/>
      <c r="F56" s="267"/>
      <c r="G56" s="267"/>
      <c r="H56" s="267"/>
      <c r="I56" s="267"/>
      <c r="J56" s="267"/>
      <c r="K56" s="267"/>
      <c r="L56" s="267"/>
      <c r="M56" s="267"/>
      <c r="N56" s="267"/>
      <c r="O56" s="267"/>
      <c r="P56" s="267"/>
      <c r="Q56" s="267"/>
      <c r="R56" s="68">
        <v>1</v>
      </c>
      <c r="S56" s="290" t="s">
        <v>474</v>
      </c>
      <c r="T56" s="290"/>
      <c r="U56" s="290"/>
      <c r="V56" s="291">
        <v>1</v>
      </c>
      <c r="W56" s="292"/>
      <c r="X56" s="290" t="s">
        <v>475</v>
      </c>
      <c r="Y56" s="290"/>
      <c r="Z56" s="290"/>
      <c r="AA56" s="290"/>
      <c r="AB56" s="290"/>
      <c r="AC56" s="290"/>
    </row>
    <row r="57" spans="1:29" ht="16.5" thickBot="1">
      <c r="A57" s="267"/>
      <c r="B57" s="267"/>
      <c r="C57" s="267"/>
      <c r="D57" s="267"/>
      <c r="E57" s="267"/>
      <c r="F57" s="267"/>
      <c r="G57" s="267"/>
      <c r="H57" s="267"/>
      <c r="I57" s="267"/>
      <c r="J57" s="267"/>
      <c r="K57" s="267"/>
      <c r="L57" s="267"/>
      <c r="M57" s="267"/>
      <c r="N57" s="267"/>
      <c r="O57" s="267"/>
      <c r="P57" s="267"/>
      <c r="Q57" s="267"/>
      <c r="R57" s="68">
        <v>2</v>
      </c>
      <c r="S57" s="290" t="s">
        <v>476</v>
      </c>
      <c r="T57" s="290"/>
      <c r="U57" s="290"/>
      <c r="V57" s="291">
        <v>2</v>
      </c>
      <c r="W57" s="292"/>
      <c r="X57" s="290" t="s">
        <v>477</v>
      </c>
      <c r="Y57" s="290"/>
      <c r="Z57" s="290"/>
      <c r="AA57" s="290"/>
      <c r="AB57" s="290"/>
      <c r="AC57" s="290"/>
    </row>
    <row r="58" spans="1:29" ht="16.5" thickBot="1">
      <c r="A58" s="267"/>
      <c r="B58" s="267"/>
      <c r="C58" s="267"/>
      <c r="D58" s="267"/>
      <c r="E58" s="267"/>
      <c r="F58" s="267"/>
      <c r="G58" s="267"/>
      <c r="H58" s="267"/>
      <c r="I58" s="267"/>
      <c r="J58" s="267"/>
      <c r="K58" s="267"/>
      <c r="L58" s="267"/>
      <c r="M58" s="267"/>
      <c r="N58" s="267"/>
      <c r="O58" s="267"/>
      <c r="P58" s="267"/>
      <c r="Q58" s="267"/>
      <c r="R58" s="68">
        <v>3</v>
      </c>
      <c r="S58" s="290" t="s">
        <v>478</v>
      </c>
      <c r="T58" s="290"/>
      <c r="U58" s="290"/>
      <c r="V58" s="291">
        <v>3</v>
      </c>
      <c r="W58" s="292"/>
      <c r="X58" s="290" t="s">
        <v>479</v>
      </c>
      <c r="Y58" s="290"/>
      <c r="Z58" s="290"/>
      <c r="AA58" s="290"/>
      <c r="AB58" s="290"/>
      <c r="AC58" s="290"/>
    </row>
    <row r="59" spans="1:29" ht="16.5" thickBot="1">
      <c r="A59" s="267"/>
      <c r="B59" s="267"/>
      <c r="C59" s="267"/>
      <c r="D59" s="267"/>
      <c r="E59" s="267"/>
      <c r="F59" s="267"/>
      <c r="G59" s="267"/>
      <c r="H59" s="267"/>
      <c r="I59" s="267"/>
      <c r="J59" s="267"/>
      <c r="K59" s="267"/>
      <c r="L59" s="267"/>
      <c r="M59" s="267"/>
      <c r="N59" s="267"/>
      <c r="O59" s="267"/>
      <c r="P59" s="267"/>
      <c r="Q59" s="267"/>
      <c r="R59" s="68">
        <v>4</v>
      </c>
      <c r="S59" s="290" t="s">
        <v>480</v>
      </c>
      <c r="T59" s="290"/>
      <c r="U59" s="290"/>
      <c r="V59" s="291">
        <v>4</v>
      </c>
      <c r="W59" s="292"/>
      <c r="X59" s="290" t="s">
        <v>481</v>
      </c>
      <c r="Y59" s="290"/>
      <c r="Z59" s="290"/>
      <c r="AA59" s="290"/>
      <c r="AB59" s="290"/>
      <c r="AC59" s="290"/>
    </row>
    <row r="60" spans="1:29" ht="16.5" thickBot="1">
      <c r="A60" s="267"/>
      <c r="B60" s="267"/>
      <c r="C60" s="267"/>
      <c r="D60" s="267"/>
      <c r="E60" s="267"/>
      <c r="F60" s="267"/>
      <c r="G60" s="267"/>
      <c r="H60" s="267"/>
      <c r="I60" s="267"/>
      <c r="J60" s="267"/>
      <c r="K60" s="267"/>
      <c r="L60" s="267"/>
      <c r="M60" s="267"/>
      <c r="N60" s="267"/>
      <c r="O60" s="267"/>
      <c r="P60" s="267"/>
      <c r="Q60" s="267"/>
      <c r="R60" s="68">
        <v>5</v>
      </c>
      <c r="S60" s="290" t="s">
        <v>482</v>
      </c>
      <c r="T60" s="290"/>
      <c r="U60" s="290"/>
      <c r="V60" s="291">
        <v>5</v>
      </c>
      <c r="W60" s="292"/>
      <c r="X60" s="290" t="s">
        <v>483</v>
      </c>
      <c r="Y60" s="290"/>
      <c r="Z60" s="290"/>
      <c r="AA60" s="290"/>
      <c r="AB60" s="290"/>
      <c r="AC60" s="290"/>
    </row>
    <row r="61" spans="1:29" ht="16.5" thickBot="1">
      <c r="A61" s="267"/>
      <c r="B61" s="267"/>
      <c r="C61" s="267"/>
      <c r="D61" s="267"/>
      <c r="E61" s="267"/>
      <c r="F61" s="267"/>
      <c r="G61" s="267"/>
      <c r="H61" s="267"/>
      <c r="I61" s="267"/>
      <c r="J61" s="267"/>
      <c r="K61" s="267"/>
      <c r="L61" s="267"/>
      <c r="M61" s="267"/>
      <c r="N61" s="267"/>
      <c r="O61" s="267"/>
      <c r="P61" s="267"/>
      <c r="Q61" s="267"/>
      <c r="R61" s="68">
        <v>6</v>
      </c>
      <c r="S61" s="290" t="s">
        <v>484</v>
      </c>
      <c r="T61" s="290"/>
      <c r="U61" s="290"/>
      <c r="V61" s="291">
        <v>6</v>
      </c>
      <c r="W61" s="292"/>
      <c r="X61" s="290" t="s">
        <v>485</v>
      </c>
      <c r="Y61" s="290"/>
      <c r="Z61" s="290"/>
      <c r="AA61" s="290"/>
      <c r="AB61" s="290"/>
      <c r="AC61" s="290"/>
    </row>
    <row r="62" spans="1:29" ht="16.5" thickBot="1">
      <c r="A62" s="267"/>
      <c r="B62" s="267"/>
      <c r="C62" s="267"/>
      <c r="D62" s="267"/>
      <c r="E62" s="267"/>
      <c r="F62" s="267"/>
      <c r="G62" s="267"/>
      <c r="H62" s="267"/>
      <c r="I62" s="267"/>
      <c r="J62" s="267"/>
      <c r="K62" s="267"/>
      <c r="L62" s="267"/>
      <c r="M62" s="267"/>
      <c r="N62" s="267"/>
      <c r="O62" s="267"/>
      <c r="P62" s="267"/>
      <c r="Q62" s="267"/>
      <c r="R62" s="68">
        <v>7</v>
      </c>
      <c r="S62" s="290" t="s">
        <v>486</v>
      </c>
      <c r="T62" s="290"/>
      <c r="U62" s="290"/>
      <c r="V62" s="291">
        <v>7</v>
      </c>
      <c r="W62" s="292"/>
      <c r="X62" s="290" t="s">
        <v>487</v>
      </c>
      <c r="Y62" s="290"/>
      <c r="Z62" s="290"/>
      <c r="AA62" s="290"/>
      <c r="AB62" s="290"/>
      <c r="AC62" s="290"/>
    </row>
  </sheetData>
  <sheetProtection password="B198" sheet="1" objects="1" scenarios="1" selectLockedCells="1" autoFilter="0"/>
  <autoFilter ref="A20:C20">
    <filterColumn colId="1" showButton="0"/>
  </autoFilter>
  <mergeCells count="288">
    <mergeCell ref="A45:C47"/>
    <mergeCell ref="F45:I47"/>
    <mergeCell ref="L45:P47"/>
    <mergeCell ref="S58:U58"/>
    <mergeCell ref="V58:W58"/>
    <mergeCell ref="J26:K26"/>
    <mergeCell ref="L26:M26"/>
    <mergeCell ref="N26:O26"/>
    <mergeCell ref="B28:C28"/>
    <mergeCell ref="D28:E28"/>
    <mergeCell ref="F28:G28"/>
    <mergeCell ref="H28:I28"/>
    <mergeCell ref="D45:E47"/>
    <mergeCell ref="J45:K47"/>
    <mergeCell ref="A50:P62"/>
    <mergeCell ref="Q50:Q62"/>
    <mergeCell ref="S57:U57"/>
    <mergeCell ref="L30:M30"/>
    <mergeCell ref="L31:M31"/>
    <mergeCell ref="N31:O31"/>
    <mergeCell ref="J31:K31"/>
    <mergeCell ref="N37:O37"/>
    <mergeCell ref="N35:O35"/>
    <mergeCell ref="S35:U35"/>
    <mergeCell ref="X61:AC61"/>
    <mergeCell ref="S62:U62"/>
    <mergeCell ref="V62:W62"/>
    <mergeCell ref="X62:AC62"/>
    <mergeCell ref="S59:U59"/>
    <mergeCell ref="V59:W59"/>
    <mergeCell ref="X59:AC59"/>
    <mergeCell ref="S60:U60"/>
    <mergeCell ref="V60:W60"/>
    <mergeCell ref="X60:AC60"/>
    <mergeCell ref="S61:U61"/>
    <mergeCell ref="V61:W61"/>
    <mergeCell ref="X58:AC58"/>
    <mergeCell ref="R50:AC52"/>
    <mergeCell ref="R53:AC54"/>
    <mergeCell ref="S55:U55"/>
    <mergeCell ref="V55:AC55"/>
    <mergeCell ref="S56:U56"/>
    <mergeCell ref="V56:W56"/>
    <mergeCell ref="X56:AC56"/>
    <mergeCell ref="S20:U20"/>
    <mergeCell ref="V20:X20"/>
    <mergeCell ref="V37:X37"/>
    <mergeCell ref="S41:U41"/>
    <mergeCell ref="V41:AC41"/>
    <mergeCell ref="R42:X42"/>
    <mergeCell ref="S26:U26"/>
    <mergeCell ref="V26:X26"/>
    <mergeCell ref="S27:U27"/>
    <mergeCell ref="V27:X27"/>
    <mergeCell ref="V57:W57"/>
    <mergeCell ref="X57:AC57"/>
    <mergeCell ref="S24:U24"/>
    <mergeCell ref="V24:X24"/>
    <mergeCell ref="V23:X23"/>
    <mergeCell ref="V32:X32"/>
    <mergeCell ref="N25:O25"/>
    <mergeCell ref="N22:O22"/>
    <mergeCell ref="H25:I25"/>
    <mergeCell ref="J25:K25"/>
    <mergeCell ref="L25:M25"/>
    <mergeCell ref="N29:O29"/>
    <mergeCell ref="S31:U31"/>
    <mergeCell ref="V31:X31"/>
    <mergeCell ref="R45:X49"/>
    <mergeCell ref="B48:P49"/>
    <mergeCell ref="B30:C30"/>
    <mergeCell ref="F25:G25"/>
    <mergeCell ref="B27:C27"/>
    <mergeCell ref="D27:E27"/>
    <mergeCell ref="F27:G27"/>
    <mergeCell ref="H27:I27"/>
    <mergeCell ref="J27:K27"/>
    <mergeCell ref="L27:M27"/>
    <mergeCell ref="N27:O27"/>
    <mergeCell ref="B26:C26"/>
    <mergeCell ref="D26:E26"/>
    <mergeCell ref="F26:G26"/>
    <mergeCell ref="H26:I26"/>
    <mergeCell ref="V36:X36"/>
    <mergeCell ref="F19:G19"/>
    <mergeCell ref="H19:I19"/>
    <mergeCell ref="J19:K19"/>
    <mergeCell ref="L18:M18"/>
    <mergeCell ref="L19:M19"/>
    <mergeCell ref="N19:O19"/>
    <mergeCell ref="S21:U21"/>
    <mergeCell ref="V21:X21"/>
    <mergeCell ref="J23:K23"/>
    <mergeCell ref="L23:M23"/>
    <mergeCell ref="N23:O23"/>
    <mergeCell ref="R17:R19"/>
    <mergeCell ref="F20:G20"/>
    <mergeCell ref="N18:O18"/>
    <mergeCell ref="N12:O16"/>
    <mergeCell ref="H20:I20"/>
    <mergeCell ref="J20:K20"/>
    <mergeCell ref="L20:M20"/>
    <mergeCell ref="N24:O24"/>
    <mergeCell ref="S23:U23"/>
    <mergeCell ref="A12:A19"/>
    <mergeCell ref="B12:C19"/>
    <mergeCell ref="L24:M24"/>
    <mergeCell ref="N21:O21"/>
    <mergeCell ref="B21:C21"/>
    <mergeCell ref="D21:E21"/>
    <mergeCell ref="F21:G21"/>
    <mergeCell ref="H21:I21"/>
    <mergeCell ref="J21:K21"/>
    <mergeCell ref="L21:M21"/>
    <mergeCell ref="B22:C22"/>
    <mergeCell ref="D22:E22"/>
    <mergeCell ref="F22:G22"/>
    <mergeCell ref="H22:I22"/>
    <mergeCell ref="J22:K22"/>
    <mergeCell ref="L22:M22"/>
    <mergeCell ref="H23:I23"/>
    <mergeCell ref="D19:E19"/>
    <mergeCell ref="B20:C20"/>
    <mergeCell ref="D20:E20"/>
    <mergeCell ref="B25:C25"/>
    <mergeCell ref="D25:E25"/>
    <mergeCell ref="N20:O20"/>
    <mergeCell ref="A7:B7"/>
    <mergeCell ref="C7:P7"/>
    <mergeCell ref="E8:F8"/>
    <mergeCell ref="G8:H8"/>
    <mergeCell ref="I8:L8"/>
    <mergeCell ref="M8:P8"/>
    <mergeCell ref="D18:E18"/>
    <mergeCell ref="F18:G18"/>
    <mergeCell ref="H18:I18"/>
    <mergeCell ref="J18:K18"/>
    <mergeCell ref="D11:E11"/>
    <mergeCell ref="F11:G11"/>
    <mergeCell ref="H11:I11"/>
    <mergeCell ref="J11:K11"/>
    <mergeCell ref="A11:C11"/>
    <mergeCell ref="H24:I24"/>
    <mergeCell ref="J24:K24"/>
    <mergeCell ref="D12:G13"/>
    <mergeCell ref="H12:M13"/>
    <mergeCell ref="O1:P3"/>
    <mergeCell ref="B4:C4"/>
    <mergeCell ref="D4:K4"/>
    <mergeCell ref="L4:P4"/>
    <mergeCell ref="A5:P5"/>
    <mergeCell ref="A6:D6"/>
    <mergeCell ref="P12:P17"/>
    <mergeCell ref="D14:E16"/>
    <mergeCell ref="F14:G16"/>
    <mergeCell ref="H14:I16"/>
    <mergeCell ref="J14:K16"/>
    <mergeCell ref="L14:M16"/>
    <mergeCell ref="B9:K9"/>
    <mergeCell ref="L9:N9"/>
    <mergeCell ref="O9:P9"/>
    <mergeCell ref="A10:B10"/>
    <mergeCell ref="C10:G10"/>
    <mergeCell ref="H10:J10"/>
    <mergeCell ref="K10:P10"/>
    <mergeCell ref="L11:P11"/>
    <mergeCell ref="B2:N3"/>
    <mergeCell ref="B1:N1"/>
    <mergeCell ref="E6:P6"/>
    <mergeCell ref="A1:A4"/>
    <mergeCell ref="B23:C23"/>
    <mergeCell ref="D23:E23"/>
    <mergeCell ref="F23:G23"/>
    <mergeCell ref="B24:C24"/>
    <mergeCell ref="D24:E24"/>
    <mergeCell ref="F24:G24"/>
    <mergeCell ref="S28:U28"/>
    <mergeCell ref="V28:X28"/>
    <mergeCell ref="S30:U30"/>
    <mergeCell ref="V30:X30"/>
    <mergeCell ref="S29:U29"/>
    <mergeCell ref="V29:X29"/>
    <mergeCell ref="N30:O30"/>
    <mergeCell ref="J28:K28"/>
    <mergeCell ref="L28:M28"/>
    <mergeCell ref="N28:O28"/>
    <mergeCell ref="D30:E30"/>
    <mergeCell ref="F30:G30"/>
    <mergeCell ref="H30:I30"/>
    <mergeCell ref="J30:K30"/>
    <mergeCell ref="J29:K29"/>
    <mergeCell ref="L29:M29"/>
    <mergeCell ref="S25:U25"/>
    <mergeCell ref="V25:X25"/>
    <mergeCell ref="H29:I29"/>
    <mergeCell ref="B29:C29"/>
    <mergeCell ref="D29:E29"/>
    <mergeCell ref="F29:G29"/>
    <mergeCell ref="B31:C31"/>
    <mergeCell ref="D31:E31"/>
    <mergeCell ref="F31:G31"/>
    <mergeCell ref="H31:I31"/>
    <mergeCell ref="B32:C32"/>
    <mergeCell ref="D32:E32"/>
    <mergeCell ref="F32:G32"/>
    <mergeCell ref="H32:I32"/>
    <mergeCell ref="A43:P44"/>
    <mergeCell ref="R43:T44"/>
    <mergeCell ref="L39:M39"/>
    <mergeCell ref="S39:U39"/>
    <mergeCell ref="W43:X44"/>
    <mergeCell ref="V39:X39"/>
    <mergeCell ref="B40:C40"/>
    <mergeCell ref="D40:E40"/>
    <mergeCell ref="F40:G40"/>
    <mergeCell ref="H40:I40"/>
    <mergeCell ref="J40:K40"/>
    <mergeCell ref="L40:M40"/>
    <mergeCell ref="V40:X40"/>
    <mergeCell ref="B39:C39"/>
    <mergeCell ref="D39:E39"/>
    <mergeCell ref="F39:G39"/>
    <mergeCell ref="C41:P42"/>
    <mergeCell ref="U43:V44"/>
    <mergeCell ref="N39:O39"/>
    <mergeCell ref="N40:O40"/>
    <mergeCell ref="S40:U40"/>
    <mergeCell ref="H39:I39"/>
    <mergeCell ref="J39:K39"/>
    <mergeCell ref="J32:K32"/>
    <mergeCell ref="L32:M32"/>
    <mergeCell ref="N32:O32"/>
    <mergeCell ref="S32:U32"/>
    <mergeCell ref="B36:C36"/>
    <mergeCell ref="D36:E36"/>
    <mergeCell ref="F36:G36"/>
    <mergeCell ref="H36:I36"/>
    <mergeCell ref="J36:K36"/>
    <mergeCell ref="L36:M36"/>
    <mergeCell ref="B35:C35"/>
    <mergeCell ref="D35:E35"/>
    <mergeCell ref="F35:G35"/>
    <mergeCell ref="H35:I35"/>
    <mergeCell ref="J35:K35"/>
    <mergeCell ref="B33:C33"/>
    <mergeCell ref="D33:E33"/>
    <mergeCell ref="F33:G33"/>
    <mergeCell ref="H33:I33"/>
    <mergeCell ref="J33:K33"/>
    <mergeCell ref="B34:C34"/>
    <mergeCell ref="D34:E34"/>
    <mergeCell ref="F34:G34"/>
    <mergeCell ref="H34:I34"/>
    <mergeCell ref="S38:U38"/>
    <mergeCell ref="N33:O33"/>
    <mergeCell ref="S33:U33"/>
    <mergeCell ref="J34:K34"/>
    <mergeCell ref="L34:M34"/>
    <mergeCell ref="N34:O34"/>
    <mergeCell ref="S37:U37"/>
    <mergeCell ref="L33:M33"/>
    <mergeCell ref="L35:M35"/>
    <mergeCell ref="N36:O36"/>
    <mergeCell ref="S36:U36"/>
    <mergeCell ref="V38:X38"/>
    <mergeCell ref="J38:K38"/>
    <mergeCell ref="H37:I37"/>
    <mergeCell ref="J37:K37"/>
    <mergeCell ref="N38:O38"/>
    <mergeCell ref="B38:C38"/>
    <mergeCell ref="D38:E38"/>
    <mergeCell ref="F38:G38"/>
    <mergeCell ref="H38:I38"/>
    <mergeCell ref="L38:M38"/>
    <mergeCell ref="B37:C37"/>
    <mergeCell ref="L37:M37"/>
    <mergeCell ref="Q1:Q49"/>
    <mergeCell ref="R1:X16"/>
    <mergeCell ref="V17:X19"/>
    <mergeCell ref="S22:U22"/>
    <mergeCell ref="V22:X22"/>
    <mergeCell ref="S17:U19"/>
    <mergeCell ref="V33:X33"/>
    <mergeCell ref="S34:U34"/>
    <mergeCell ref="V34:X34"/>
    <mergeCell ref="V35:X35"/>
    <mergeCell ref="D37:E37"/>
    <mergeCell ref="F37:G37"/>
  </mergeCells>
  <printOptions horizontalCentered="1"/>
  <pageMargins left="0.35" right="0.35" top="0.3" bottom="0.3" header="0.3" footer="0.3"/>
  <pageSetup paperSize="9" orientation="portrait" errors="blank" r:id="rId1"/>
  <headerFooter>
    <oddFooter>&amp;R&amp;A</oddFooter>
  </headerFooter>
  <legacyDrawing r:id="rId2"/>
  <oleObjects>
    <oleObject progId="PBrush" shapeId="29697" r:id="rId3"/>
    <oleObject progId="PBrush" shapeId="29698" r:id="rId4"/>
  </oleObjects>
</worksheet>
</file>

<file path=xl/worksheets/sheet6.xml><?xml version="1.0" encoding="utf-8"?>
<worksheet xmlns="http://schemas.openxmlformats.org/spreadsheetml/2006/main" xmlns:r="http://schemas.openxmlformats.org/officeDocument/2006/relationships">
  <sheetPr codeName="Sheet7"/>
  <dimension ref="A1:CY62"/>
  <sheetViews>
    <sheetView zoomScaleNormal="100" workbookViewId="0">
      <selection activeCell="A21" sqref="A21"/>
    </sheetView>
  </sheetViews>
  <sheetFormatPr defaultRowHeight="15.75"/>
  <cols>
    <col min="1" max="1" width="9.7109375" style="2" customWidth="1"/>
    <col min="2" max="2" width="8.7109375" style="19" customWidth="1"/>
    <col min="3" max="3" width="5.7109375" style="19" customWidth="1"/>
    <col min="4" max="4" width="8" style="2" customWidth="1"/>
    <col min="5" max="5" width="3.5703125" style="2" customWidth="1"/>
    <col min="6" max="6" width="7" style="2" customWidth="1"/>
    <col min="7" max="7" width="4.7109375" style="2" customWidth="1"/>
    <col min="8" max="8" width="7" style="2" customWidth="1"/>
    <col min="9" max="9" width="3.28515625" style="2" customWidth="1"/>
    <col min="10" max="10" width="7.28515625" style="2" customWidth="1"/>
    <col min="11" max="11" width="3" style="2" customWidth="1"/>
    <col min="12" max="12" width="6.5703125" style="2" customWidth="1"/>
    <col min="13" max="13" width="4.140625" style="2" customWidth="1"/>
    <col min="14" max="14" width="6.5703125" style="2" customWidth="1"/>
    <col min="15" max="15" width="4.140625" style="2" customWidth="1"/>
    <col min="16" max="16" width="6.85546875" style="2" customWidth="1"/>
    <col min="17" max="17" width="4.28515625" style="2" customWidth="1"/>
    <col min="18" max="18" width="20.7109375" style="2" customWidth="1"/>
    <col min="19" max="20" width="9.140625" style="2"/>
    <col min="21" max="21" width="5.140625" style="2" customWidth="1"/>
    <col min="22" max="23" width="9.140625" style="2"/>
    <col min="24" max="24" width="12.85546875" style="2" customWidth="1"/>
    <col min="25" max="27" width="12.85546875" style="2" hidden="1" customWidth="1"/>
    <col min="28" max="28" width="19" style="2" hidden="1" customWidth="1"/>
    <col min="29" max="29" width="13" style="2" hidden="1" customWidth="1"/>
    <col min="30" max="30" width="16.42578125" style="2" hidden="1" customWidth="1"/>
    <col min="31" max="31" width="15.42578125" style="2" hidden="1" customWidth="1"/>
    <col min="32" max="32" width="17.28515625" style="2" hidden="1" customWidth="1"/>
    <col min="33" max="33" width="19.28515625" style="2" hidden="1" customWidth="1"/>
    <col min="34" max="34" width="17" style="2" hidden="1" customWidth="1"/>
    <col min="35" max="35" width="15.42578125" style="2" hidden="1" customWidth="1"/>
    <col min="36" max="36" width="17.85546875" style="2" hidden="1" customWidth="1"/>
    <col min="37" max="37" width="17.140625" style="2" hidden="1" customWidth="1"/>
    <col min="38" max="38" width="13.28515625" style="2" hidden="1" customWidth="1"/>
    <col min="39" max="39" width="15" style="2" hidden="1" customWidth="1"/>
    <col min="40" max="40" width="13.85546875" style="2" hidden="1" customWidth="1"/>
    <col min="41" max="41" width="14.7109375" style="2" hidden="1" customWidth="1"/>
    <col min="42" max="42" width="18.140625" style="2" hidden="1" customWidth="1"/>
    <col min="43" max="43" width="16" style="2" hidden="1" customWidth="1"/>
    <col min="44" max="44" width="14.140625" style="2" hidden="1" customWidth="1"/>
    <col min="45" max="45" width="17" style="2" hidden="1" customWidth="1"/>
    <col min="46" max="46" width="14.7109375" style="2" hidden="1" customWidth="1"/>
    <col min="47" max="47" width="15" style="2" hidden="1" customWidth="1"/>
    <col min="48" max="48" width="14.7109375" style="2" hidden="1" customWidth="1"/>
    <col min="49" max="49" width="17.140625" style="2" hidden="1" customWidth="1"/>
    <col min="50" max="50" width="13.5703125" style="2" hidden="1" customWidth="1"/>
    <col min="51" max="51" width="14.28515625" style="2" hidden="1" customWidth="1"/>
    <col min="52" max="52" width="11.5703125" style="2" hidden="1" customWidth="1"/>
    <col min="53" max="53" width="11.42578125" style="2" hidden="1" customWidth="1"/>
    <col min="54" max="54" width="12.7109375" style="2" hidden="1" customWidth="1"/>
    <col min="55" max="55" width="18.42578125" style="2" hidden="1" customWidth="1"/>
    <col min="56" max="56" width="14.7109375" style="2" hidden="1" customWidth="1"/>
    <col min="57" max="57" width="19.28515625" style="2" hidden="1" customWidth="1"/>
    <col min="58" max="58" width="17" style="2" hidden="1" customWidth="1"/>
    <col min="59" max="59" width="16.7109375" style="2" hidden="1" customWidth="1"/>
    <col min="60" max="60" width="14.85546875" style="2" hidden="1" customWidth="1"/>
    <col min="61" max="61" width="13.140625" style="2" hidden="1" customWidth="1"/>
    <col min="62" max="62" width="13" style="2" hidden="1" customWidth="1"/>
    <col min="63" max="63" width="14.28515625" style="2" hidden="1" customWidth="1"/>
    <col min="64" max="64" width="11" style="2" hidden="1" customWidth="1"/>
    <col min="65" max="65" width="13.42578125" style="2" hidden="1" customWidth="1"/>
    <col min="66" max="66" width="11.85546875" style="2" hidden="1" customWidth="1"/>
    <col min="67" max="67" width="11.7109375" style="2" hidden="1" customWidth="1"/>
    <col min="68" max="68" width="15.28515625" style="2" hidden="1" customWidth="1"/>
    <col min="69" max="69" width="13.85546875" style="2" hidden="1" customWidth="1"/>
    <col min="70" max="70" width="12.7109375" style="2" hidden="1" customWidth="1"/>
    <col min="71" max="71" width="17.7109375" style="2" hidden="1" customWidth="1"/>
    <col min="72" max="72" width="13.42578125" style="2" hidden="1" customWidth="1"/>
    <col min="73" max="73" width="12.7109375" style="2" hidden="1" customWidth="1"/>
    <col min="74" max="74" width="13.85546875" style="2" hidden="1" customWidth="1"/>
    <col min="75" max="75" width="16.85546875" style="2" hidden="1" customWidth="1"/>
    <col min="76" max="76" width="14.7109375" style="2" hidden="1" customWidth="1"/>
    <col min="77" max="77" width="18" style="2" hidden="1" customWidth="1"/>
    <col min="78" max="78" width="20.7109375" style="2" hidden="1" customWidth="1"/>
    <col min="79" max="79" width="21.7109375" style="2" hidden="1" customWidth="1"/>
    <col min="80" max="80" width="23.85546875" style="2" hidden="1" customWidth="1"/>
    <col min="81" max="81" width="24.140625" style="2" hidden="1" customWidth="1"/>
    <col min="82" max="82" width="18.42578125" style="2" hidden="1" customWidth="1"/>
    <col min="83" max="83" width="17" style="2" hidden="1" customWidth="1"/>
    <col min="84" max="84" width="20" style="2" hidden="1" customWidth="1"/>
    <col min="85" max="85" width="18" style="2" hidden="1" customWidth="1"/>
    <col min="86" max="86" width="18.85546875" style="2" hidden="1" customWidth="1"/>
    <col min="87" max="87" width="20.42578125" style="2" hidden="1" customWidth="1"/>
    <col min="88" max="88" width="16.42578125" style="2" hidden="1" customWidth="1"/>
    <col min="89" max="90" width="17.5703125" style="2" hidden="1" customWidth="1"/>
    <col min="91" max="91" width="17.7109375" style="2" hidden="1" customWidth="1"/>
    <col min="92" max="92" width="19" style="2" hidden="1" customWidth="1"/>
    <col min="93" max="93" width="16.5703125" style="2" hidden="1" customWidth="1"/>
    <col min="94" max="94" width="17" style="2" hidden="1" customWidth="1"/>
    <col min="95" max="95" width="20.85546875" style="2" hidden="1" customWidth="1"/>
    <col min="96" max="96" width="18.7109375" style="2" hidden="1" customWidth="1"/>
    <col min="97" max="97" width="16.7109375" style="2" hidden="1" customWidth="1"/>
    <col min="98" max="98" width="16.85546875" style="2" hidden="1" customWidth="1"/>
    <col min="99" max="99" width="20.140625" style="2" hidden="1" customWidth="1"/>
    <col min="100" max="100" width="17.28515625" style="2" hidden="1" customWidth="1"/>
    <col min="101" max="101" width="16.85546875" style="2" hidden="1" customWidth="1"/>
    <col min="102" max="102" width="16.7109375" style="2" hidden="1" customWidth="1"/>
    <col min="103" max="103" width="20.42578125" style="2" hidden="1" customWidth="1"/>
    <col min="104" max="16384" width="9.140625" style="2"/>
  </cols>
  <sheetData>
    <row r="1" spans="1:27" s="20" customFormat="1" ht="12" customHeight="1">
      <c r="A1" s="216"/>
      <c r="B1" s="219" t="s">
        <v>900</v>
      </c>
      <c r="C1" s="219"/>
      <c r="D1" s="219"/>
      <c r="E1" s="219"/>
      <c r="F1" s="219"/>
      <c r="G1" s="219"/>
      <c r="H1" s="219"/>
      <c r="I1" s="219"/>
      <c r="J1" s="219"/>
      <c r="K1" s="219"/>
      <c r="L1" s="219"/>
      <c r="M1" s="219"/>
      <c r="N1" s="219"/>
      <c r="O1" s="210"/>
      <c r="P1" s="210"/>
      <c r="Q1" s="210"/>
      <c r="R1" s="322" t="s">
        <v>117</v>
      </c>
      <c r="S1" s="323"/>
      <c r="T1" s="323"/>
      <c r="U1" s="323"/>
      <c r="V1" s="323"/>
      <c r="W1" s="323"/>
      <c r="X1" s="323"/>
      <c r="Y1" s="106"/>
      <c r="Z1" s="91"/>
      <c r="AA1" s="91"/>
    </row>
    <row r="2" spans="1:27" s="20" customFormat="1" ht="12" customHeight="1">
      <c r="A2" s="216"/>
      <c r="B2" s="218" t="s">
        <v>0</v>
      </c>
      <c r="C2" s="218"/>
      <c r="D2" s="218"/>
      <c r="E2" s="218"/>
      <c r="F2" s="218"/>
      <c r="G2" s="218"/>
      <c r="H2" s="218"/>
      <c r="I2" s="218"/>
      <c r="J2" s="218"/>
      <c r="K2" s="218"/>
      <c r="L2" s="218"/>
      <c r="M2" s="218"/>
      <c r="N2" s="218"/>
      <c r="O2" s="210"/>
      <c r="P2" s="210"/>
      <c r="Q2" s="210"/>
      <c r="R2" s="324"/>
      <c r="S2" s="325"/>
      <c r="T2" s="325"/>
      <c r="U2" s="325"/>
      <c r="V2" s="325"/>
      <c r="W2" s="325"/>
      <c r="X2" s="325"/>
      <c r="Y2" s="106"/>
      <c r="Z2" s="91"/>
      <c r="AA2" s="91"/>
    </row>
    <row r="3" spans="1:27" s="20" customFormat="1" ht="12" customHeight="1">
      <c r="A3" s="216"/>
      <c r="B3" s="218"/>
      <c r="C3" s="218"/>
      <c r="D3" s="218"/>
      <c r="E3" s="218"/>
      <c r="F3" s="218"/>
      <c r="G3" s="218"/>
      <c r="H3" s="218"/>
      <c r="I3" s="218"/>
      <c r="J3" s="218"/>
      <c r="K3" s="218"/>
      <c r="L3" s="218"/>
      <c r="M3" s="218"/>
      <c r="N3" s="218"/>
      <c r="O3" s="210"/>
      <c r="P3" s="210"/>
      <c r="Q3" s="210"/>
      <c r="R3" s="324"/>
      <c r="S3" s="325"/>
      <c r="T3" s="325"/>
      <c r="U3" s="325"/>
      <c r="V3" s="325"/>
      <c r="W3" s="325"/>
      <c r="X3" s="325"/>
      <c r="Y3" s="106"/>
      <c r="Z3" s="91"/>
      <c r="AA3" s="91"/>
    </row>
    <row r="4" spans="1:27" s="20" customFormat="1" ht="18" customHeight="1">
      <c r="A4" s="216"/>
      <c r="B4" s="216"/>
      <c r="C4" s="216"/>
      <c r="D4" s="210" t="s">
        <v>16</v>
      </c>
      <c r="E4" s="210"/>
      <c r="F4" s="210"/>
      <c r="G4" s="210"/>
      <c r="H4" s="210"/>
      <c r="I4" s="210"/>
      <c r="J4" s="210"/>
      <c r="K4" s="210"/>
      <c r="L4" s="329"/>
      <c r="M4" s="329"/>
      <c r="N4" s="329"/>
      <c r="O4" s="329"/>
      <c r="P4" s="329"/>
      <c r="Q4" s="210"/>
      <c r="R4" s="324"/>
      <c r="S4" s="325"/>
      <c r="T4" s="325"/>
      <c r="U4" s="325"/>
      <c r="V4" s="325"/>
      <c r="W4" s="325"/>
      <c r="X4" s="325"/>
      <c r="Y4" s="106"/>
      <c r="Z4" s="91"/>
      <c r="AA4" s="91"/>
    </row>
    <row r="5" spans="1:27" s="20" customFormat="1" ht="11.25" customHeight="1">
      <c r="A5" s="216"/>
      <c r="B5" s="216"/>
      <c r="C5" s="216"/>
      <c r="D5" s="216"/>
      <c r="E5" s="216"/>
      <c r="F5" s="216"/>
      <c r="G5" s="216"/>
      <c r="H5" s="216"/>
      <c r="I5" s="216"/>
      <c r="J5" s="216"/>
      <c r="K5" s="216"/>
      <c r="L5" s="216"/>
      <c r="M5" s="216"/>
      <c r="N5" s="216"/>
      <c r="O5" s="216"/>
      <c r="P5" s="216"/>
      <c r="Q5" s="210"/>
      <c r="R5" s="324"/>
      <c r="S5" s="325"/>
      <c r="T5" s="325"/>
      <c r="U5" s="325"/>
      <c r="V5" s="325"/>
      <c r="W5" s="325"/>
      <c r="X5" s="325"/>
      <c r="Y5" s="106"/>
      <c r="Z5" s="91"/>
      <c r="AA5" s="91"/>
    </row>
    <row r="6" spans="1:27" s="22" customFormat="1" ht="21.95" customHeight="1">
      <c r="A6" s="215" t="s">
        <v>332</v>
      </c>
      <c r="B6" s="215"/>
      <c r="C6" s="215"/>
      <c r="D6" s="215"/>
      <c r="E6" s="217" t="str">
        <f>Sheet1!$E$6</f>
        <v xml:space="preserve">Architecture </v>
      </c>
      <c r="F6" s="217"/>
      <c r="G6" s="217"/>
      <c r="H6" s="217"/>
      <c r="I6" s="217"/>
      <c r="J6" s="217"/>
      <c r="K6" s="217"/>
      <c r="L6" s="217"/>
      <c r="M6" s="217"/>
      <c r="N6" s="217"/>
      <c r="O6" s="217"/>
      <c r="P6" s="217"/>
      <c r="Q6" s="210"/>
      <c r="R6" s="324"/>
      <c r="S6" s="325"/>
      <c r="T6" s="325"/>
      <c r="U6" s="326"/>
      <c r="V6" s="326"/>
      <c r="W6" s="326"/>
      <c r="X6" s="326"/>
      <c r="Y6" s="107"/>
      <c r="Z6" s="92"/>
      <c r="AA6" s="92"/>
    </row>
    <row r="7" spans="1:27" s="22" customFormat="1" ht="21.95" customHeight="1">
      <c r="A7" s="215" t="s">
        <v>333</v>
      </c>
      <c r="B7" s="215"/>
      <c r="C7" s="217" t="str">
        <f>Sheet1!$C$7</f>
        <v>B.ARCH</v>
      </c>
      <c r="D7" s="217"/>
      <c r="E7" s="217"/>
      <c r="F7" s="217"/>
      <c r="G7" s="217"/>
      <c r="H7" s="217"/>
      <c r="I7" s="217"/>
      <c r="J7" s="217"/>
      <c r="K7" s="217"/>
      <c r="L7" s="217"/>
      <c r="M7" s="217"/>
      <c r="N7" s="217"/>
      <c r="O7" s="217"/>
      <c r="P7" s="217"/>
      <c r="Q7" s="210"/>
      <c r="R7" s="324"/>
      <c r="S7" s="325"/>
      <c r="T7" s="325"/>
      <c r="U7" s="326"/>
      <c r="V7" s="326"/>
      <c r="W7" s="326"/>
      <c r="X7" s="326"/>
      <c r="Y7" s="107"/>
      <c r="Z7" s="92"/>
      <c r="AA7" s="92"/>
    </row>
    <row r="8" spans="1:27" s="22" customFormat="1" ht="21.95" customHeight="1">
      <c r="A8" s="40" t="s">
        <v>1</v>
      </c>
      <c r="B8" s="27" t="str">
        <f>Sheet1!$B$8</f>
        <v>Eighth</v>
      </c>
      <c r="C8" s="26" t="s">
        <v>2</v>
      </c>
      <c r="D8" s="28" t="str">
        <f>Sheet1!$D$8</f>
        <v>Fourth</v>
      </c>
      <c r="E8" s="331" t="s">
        <v>3</v>
      </c>
      <c r="F8" s="331"/>
      <c r="G8" s="332" t="str">
        <f>Sheet1!$G$8</f>
        <v>18AR</v>
      </c>
      <c r="H8" s="332"/>
      <c r="I8" s="333" t="str">
        <f>Sheet1!$I$8</f>
        <v>Regular Exam</v>
      </c>
      <c r="J8" s="333"/>
      <c r="K8" s="333"/>
      <c r="L8" s="333"/>
      <c r="M8" s="330" t="str">
        <f>Sheet1!$M$8</f>
        <v>Oct, 2023</v>
      </c>
      <c r="N8" s="330"/>
      <c r="O8" s="330"/>
      <c r="P8" s="330"/>
      <c r="Q8" s="210"/>
      <c r="R8" s="324"/>
      <c r="S8" s="325"/>
      <c r="T8" s="325"/>
      <c r="U8" s="326"/>
      <c r="V8" s="326"/>
      <c r="W8" s="326"/>
      <c r="X8" s="326"/>
      <c r="Y8" s="107"/>
      <c r="Z8" s="92"/>
      <c r="AA8" s="92"/>
    </row>
    <row r="9" spans="1:27" s="22" customFormat="1" ht="21.95" customHeight="1">
      <c r="A9" s="25" t="s">
        <v>4</v>
      </c>
      <c r="B9" s="217" t="str">
        <f>Sheet1!$B$9</f>
        <v>Architectural Design-VII</v>
      </c>
      <c r="C9" s="217"/>
      <c r="D9" s="217"/>
      <c r="E9" s="217"/>
      <c r="F9" s="217"/>
      <c r="G9" s="217"/>
      <c r="H9" s="217"/>
      <c r="I9" s="217"/>
      <c r="J9" s="217"/>
      <c r="K9" s="217"/>
      <c r="L9" s="336" t="s">
        <v>5</v>
      </c>
      <c r="M9" s="336"/>
      <c r="N9" s="336"/>
      <c r="O9" s="335" t="str">
        <f>Sheet1!$O$9</f>
        <v>16/10/2023</v>
      </c>
      <c r="P9" s="335"/>
      <c r="Q9" s="210"/>
      <c r="R9" s="324"/>
      <c r="S9" s="325"/>
      <c r="T9" s="325"/>
      <c r="U9" s="326"/>
      <c r="V9" s="326"/>
      <c r="W9" s="326"/>
      <c r="X9" s="326"/>
      <c r="Y9" s="107"/>
      <c r="Z9" s="92"/>
      <c r="AA9" s="92"/>
    </row>
    <row r="10" spans="1:27" s="22" customFormat="1" ht="21.95" customHeight="1">
      <c r="A10" s="215" t="s">
        <v>328</v>
      </c>
      <c r="B10" s="215"/>
      <c r="C10" s="305" t="str">
        <f>Sheet1!$C$10</f>
        <v>Dr. Siraj Ahmed</v>
      </c>
      <c r="D10" s="305"/>
      <c r="E10" s="305"/>
      <c r="F10" s="305"/>
      <c r="G10" s="305"/>
      <c r="H10" s="212" t="s">
        <v>329</v>
      </c>
      <c r="I10" s="212"/>
      <c r="J10" s="212"/>
      <c r="K10" s="334" t="str">
        <f>Sheet1!$K$10</f>
        <v>Dr. Furqan Ahmed</v>
      </c>
      <c r="L10" s="334"/>
      <c r="M10" s="334"/>
      <c r="N10" s="334"/>
      <c r="O10" s="334"/>
      <c r="P10" s="334"/>
      <c r="Q10" s="210"/>
      <c r="R10" s="324"/>
      <c r="S10" s="325"/>
      <c r="T10" s="325"/>
      <c r="U10" s="326"/>
      <c r="V10" s="326"/>
      <c r="W10" s="326"/>
      <c r="X10" s="326"/>
      <c r="Y10" s="107"/>
      <c r="Z10" s="92"/>
      <c r="AA10" s="92"/>
    </row>
    <row r="11" spans="1:27" s="20" customFormat="1" ht="9.9499999999999993" customHeight="1">
      <c r="A11" s="232"/>
      <c r="B11" s="232"/>
      <c r="C11" s="232"/>
      <c r="D11" s="306" t="s">
        <v>384</v>
      </c>
      <c r="E11" s="306"/>
      <c r="F11" s="306" t="s">
        <v>384</v>
      </c>
      <c r="G11" s="306"/>
      <c r="H11" s="230" t="s">
        <v>384</v>
      </c>
      <c r="I11" s="230"/>
      <c r="J11" s="230" t="s">
        <v>384</v>
      </c>
      <c r="K11" s="230"/>
      <c r="L11" s="337"/>
      <c r="M11" s="337"/>
      <c r="N11" s="337"/>
      <c r="O11" s="337"/>
      <c r="P11" s="337"/>
      <c r="Q11" s="210"/>
      <c r="R11" s="324"/>
      <c r="S11" s="325"/>
      <c r="T11" s="325"/>
      <c r="U11" s="326"/>
      <c r="V11" s="326"/>
      <c r="W11" s="326"/>
      <c r="X11" s="326"/>
      <c r="Y11" s="107"/>
      <c r="Z11" s="92"/>
      <c r="AA11" s="92"/>
    </row>
    <row r="12" spans="1:27" s="20" customFormat="1" ht="18" customHeight="1">
      <c r="A12" s="233" t="s">
        <v>7</v>
      </c>
      <c r="B12" s="236" t="s">
        <v>8</v>
      </c>
      <c r="C12" s="237"/>
      <c r="D12" s="220" t="s">
        <v>17</v>
      </c>
      <c r="E12" s="220"/>
      <c r="F12" s="220"/>
      <c r="G12" s="220"/>
      <c r="H12" s="220" t="s">
        <v>18</v>
      </c>
      <c r="I12" s="220"/>
      <c r="J12" s="220"/>
      <c r="K12" s="220"/>
      <c r="L12" s="220"/>
      <c r="M12" s="220"/>
      <c r="N12" s="220" t="s">
        <v>377</v>
      </c>
      <c r="O12" s="220"/>
      <c r="P12" s="222" t="s">
        <v>10</v>
      </c>
      <c r="Q12" s="210"/>
      <c r="R12" s="324"/>
      <c r="S12" s="325"/>
      <c r="T12" s="325"/>
      <c r="U12" s="326"/>
      <c r="V12" s="326"/>
      <c r="W12" s="326"/>
      <c r="X12" s="326"/>
      <c r="Y12" s="107"/>
      <c r="Z12" s="92"/>
      <c r="AA12" s="92"/>
    </row>
    <row r="13" spans="1:27" s="20" customFormat="1" ht="18" customHeight="1">
      <c r="A13" s="234"/>
      <c r="B13" s="238"/>
      <c r="C13" s="239"/>
      <c r="D13" s="220"/>
      <c r="E13" s="220"/>
      <c r="F13" s="220"/>
      <c r="G13" s="220"/>
      <c r="H13" s="220"/>
      <c r="I13" s="220"/>
      <c r="J13" s="220"/>
      <c r="K13" s="220"/>
      <c r="L13" s="220"/>
      <c r="M13" s="220"/>
      <c r="N13" s="220"/>
      <c r="O13" s="220"/>
      <c r="P13" s="222"/>
      <c r="Q13" s="210"/>
      <c r="R13" s="324"/>
      <c r="S13" s="325"/>
      <c r="T13" s="325"/>
      <c r="U13" s="327"/>
      <c r="V13" s="327"/>
      <c r="W13" s="327"/>
      <c r="X13" s="327"/>
      <c r="Y13" s="108"/>
      <c r="Z13" s="93"/>
      <c r="AA13" s="93"/>
    </row>
    <row r="14" spans="1:27" s="20" customFormat="1" ht="18" customHeight="1">
      <c r="A14" s="234"/>
      <c r="B14" s="238"/>
      <c r="C14" s="239"/>
      <c r="D14" s="170" t="s">
        <v>373</v>
      </c>
      <c r="E14" s="171"/>
      <c r="F14" s="170" t="s">
        <v>374</v>
      </c>
      <c r="G14" s="171"/>
      <c r="H14" s="165" t="s">
        <v>375</v>
      </c>
      <c r="I14" s="165"/>
      <c r="J14" s="165" t="s">
        <v>376</v>
      </c>
      <c r="K14" s="165"/>
      <c r="L14" s="165" t="s">
        <v>377</v>
      </c>
      <c r="M14" s="165"/>
      <c r="N14" s="220"/>
      <c r="O14" s="220"/>
      <c r="P14" s="222"/>
      <c r="Q14" s="210"/>
      <c r="R14" s="324"/>
      <c r="S14" s="325"/>
      <c r="T14" s="325"/>
      <c r="U14" s="327"/>
      <c r="V14" s="327"/>
      <c r="W14" s="327"/>
      <c r="X14" s="327"/>
      <c r="Y14" s="108"/>
      <c r="Z14" s="93"/>
      <c r="AA14" s="93"/>
    </row>
    <row r="15" spans="1:27" s="20" customFormat="1" ht="12" customHeight="1">
      <c r="A15" s="234"/>
      <c r="B15" s="238"/>
      <c r="C15" s="239"/>
      <c r="D15" s="172"/>
      <c r="E15" s="173"/>
      <c r="F15" s="172"/>
      <c r="G15" s="173"/>
      <c r="H15" s="165"/>
      <c r="I15" s="165"/>
      <c r="J15" s="165"/>
      <c r="K15" s="165"/>
      <c r="L15" s="165"/>
      <c r="M15" s="165"/>
      <c r="N15" s="220"/>
      <c r="O15" s="220"/>
      <c r="P15" s="222"/>
      <c r="Q15" s="210"/>
      <c r="R15" s="324"/>
      <c r="S15" s="325"/>
      <c r="T15" s="325"/>
      <c r="U15" s="327"/>
      <c r="V15" s="327"/>
      <c r="W15" s="327"/>
      <c r="X15" s="327"/>
      <c r="Y15" s="108"/>
      <c r="Z15" s="93"/>
      <c r="AA15" s="93"/>
    </row>
    <row r="16" spans="1:27" s="20" customFormat="1" ht="2.25" customHeight="1" thickBot="1">
      <c r="A16" s="234"/>
      <c r="B16" s="238"/>
      <c r="C16" s="239"/>
      <c r="D16" s="172"/>
      <c r="E16" s="173"/>
      <c r="F16" s="172"/>
      <c r="G16" s="173"/>
      <c r="H16" s="166"/>
      <c r="I16" s="166"/>
      <c r="J16" s="166"/>
      <c r="K16" s="166"/>
      <c r="L16" s="166"/>
      <c r="M16" s="166"/>
      <c r="N16" s="221"/>
      <c r="O16" s="221"/>
      <c r="P16" s="222"/>
      <c r="Q16" s="210"/>
      <c r="R16" s="328"/>
      <c r="S16" s="325"/>
      <c r="T16" s="325"/>
      <c r="U16" s="327"/>
      <c r="V16" s="327"/>
      <c r="W16" s="327"/>
      <c r="X16" s="327"/>
      <c r="Y16" s="108"/>
      <c r="Z16" s="93"/>
      <c r="AA16" s="93"/>
    </row>
    <row r="17" spans="1:103" s="20" customFormat="1" ht="18" customHeight="1">
      <c r="A17" s="234"/>
      <c r="B17" s="238"/>
      <c r="C17" s="239"/>
      <c r="D17" s="34" t="s">
        <v>9</v>
      </c>
      <c r="E17" s="35">
        <f>(10*O17)/100</f>
        <v>20</v>
      </c>
      <c r="F17" s="34" t="s">
        <v>9</v>
      </c>
      <c r="G17" s="35">
        <f>(30*O17)/100</f>
        <v>60</v>
      </c>
      <c r="H17" s="34" t="s">
        <v>9</v>
      </c>
      <c r="I17" s="35">
        <f>(30*O17)/100</f>
        <v>60</v>
      </c>
      <c r="J17" s="34" t="s">
        <v>9</v>
      </c>
      <c r="K17" s="35">
        <f>(30*O17)/100</f>
        <v>60</v>
      </c>
      <c r="L17" s="34" t="s">
        <v>9</v>
      </c>
      <c r="M17" s="35">
        <f>(I17+K17)</f>
        <v>120</v>
      </c>
      <c r="N17" s="34" t="s">
        <v>9</v>
      </c>
      <c r="O17" s="36">
        <f>Sheet1!$O$17</f>
        <v>200</v>
      </c>
      <c r="P17" s="312"/>
      <c r="Q17" s="210"/>
      <c r="R17" s="319" t="s">
        <v>334</v>
      </c>
      <c r="S17" s="222" t="s">
        <v>330</v>
      </c>
      <c r="T17" s="222"/>
      <c r="U17" s="222"/>
      <c r="V17" s="222" t="s">
        <v>331</v>
      </c>
      <c r="W17" s="222"/>
      <c r="X17" s="222"/>
      <c r="Y17" s="103"/>
      <c r="Z17" s="88"/>
      <c r="AA17" s="88"/>
    </row>
    <row r="18" spans="1:103" s="30" customFormat="1" ht="15" customHeight="1">
      <c r="A18" s="234"/>
      <c r="B18" s="238"/>
      <c r="C18" s="239"/>
      <c r="D18" s="163"/>
      <c r="E18" s="228"/>
      <c r="F18" s="163"/>
      <c r="G18" s="228"/>
      <c r="H18" s="163"/>
      <c r="I18" s="228"/>
      <c r="J18" s="163"/>
      <c r="K18" s="228"/>
      <c r="L18" s="226" t="s">
        <v>371</v>
      </c>
      <c r="M18" s="227"/>
      <c r="N18" s="226" t="s">
        <v>372</v>
      </c>
      <c r="O18" s="227"/>
      <c r="P18" s="37"/>
      <c r="Q18" s="210"/>
      <c r="R18" s="320"/>
      <c r="S18" s="222"/>
      <c r="T18" s="222"/>
      <c r="U18" s="222"/>
      <c r="V18" s="222"/>
      <c r="W18" s="222"/>
      <c r="X18" s="222"/>
      <c r="Y18" s="103"/>
      <c r="Z18" s="88"/>
      <c r="AA18" s="88"/>
    </row>
    <row r="19" spans="1:103" s="30" customFormat="1" ht="18.95" customHeight="1">
      <c r="A19" s="235"/>
      <c r="B19" s="240"/>
      <c r="C19" s="241"/>
      <c r="D19" s="226" t="s">
        <v>367</v>
      </c>
      <c r="E19" s="227"/>
      <c r="F19" s="226" t="s">
        <v>368</v>
      </c>
      <c r="G19" s="227"/>
      <c r="H19" s="226" t="s">
        <v>369</v>
      </c>
      <c r="I19" s="227"/>
      <c r="J19" s="226" t="s">
        <v>370</v>
      </c>
      <c r="K19" s="227"/>
      <c r="L19" s="313" t="s">
        <v>378</v>
      </c>
      <c r="M19" s="314"/>
      <c r="N19" s="216"/>
      <c r="O19" s="228"/>
      <c r="P19" s="29"/>
      <c r="Q19" s="210"/>
      <c r="R19" s="321"/>
      <c r="S19" s="222"/>
      <c r="T19" s="222"/>
      <c r="U19" s="222"/>
      <c r="V19" s="222"/>
      <c r="W19" s="222"/>
      <c r="X19" s="222"/>
      <c r="Y19" s="103"/>
      <c r="Z19" s="88"/>
      <c r="AA19" s="88"/>
    </row>
    <row r="20" spans="1:103" s="49" customFormat="1" ht="5.0999999999999996" customHeight="1">
      <c r="A20" s="48"/>
      <c r="B20" s="236"/>
      <c r="C20" s="237"/>
      <c r="D20" s="159" t="s">
        <v>384</v>
      </c>
      <c r="E20" s="160"/>
      <c r="F20" s="159" t="s">
        <v>384</v>
      </c>
      <c r="G20" s="160"/>
      <c r="H20" s="159" t="s">
        <v>384</v>
      </c>
      <c r="I20" s="160"/>
      <c r="J20" s="159" t="s">
        <v>384</v>
      </c>
      <c r="K20" s="160"/>
      <c r="L20" s="317"/>
      <c r="M20" s="318"/>
      <c r="N20" s="338"/>
      <c r="O20" s="339"/>
      <c r="P20" s="37"/>
      <c r="Q20" s="210"/>
      <c r="R20" s="54"/>
      <c r="S20" s="340"/>
      <c r="T20" s="341"/>
      <c r="U20" s="342"/>
      <c r="V20" s="284"/>
      <c r="W20" s="285"/>
      <c r="X20" s="223"/>
      <c r="Y20" s="103"/>
      <c r="Z20" s="88"/>
      <c r="AA20" s="88"/>
      <c r="AF20" s="49" t="b">
        <f>Sheet5!$AF$40</f>
        <v>0</v>
      </c>
      <c r="AG20" s="69" t="str">
        <f>IF(AND(AF21=TRUE, AF20=TRUE),IF(A21-Sheet5!A40=1,"OK","INCORRECT"),"")</f>
        <v/>
      </c>
      <c r="BO20" s="49" t="str">
        <f>Sheet5!BO40</f>
        <v/>
      </c>
      <c r="BP20" s="49" t="b">
        <f>Sheet5!BP40</f>
        <v>0</v>
      </c>
      <c r="BQ20" s="49" t="b">
        <f>Sheet5!BQ40</f>
        <v>0</v>
      </c>
      <c r="BR20" s="49" t="b">
        <f>Sheet5!BR40</f>
        <v>0</v>
      </c>
      <c r="BS20" s="49" t="str">
        <f>Sheet5!BS40</f>
        <v/>
      </c>
      <c r="BT20" s="49" t="str">
        <f>Sheet5!BT40</f>
        <v/>
      </c>
      <c r="BU20" s="49" t="str">
        <f>Sheet5!BU40</f>
        <v/>
      </c>
      <c r="BV20" s="49" t="str">
        <f>Sheet5!BV40</f>
        <v/>
      </c>
      <c r="BW20" s="49" t="str">
        <f>Sheet5!BW40</f>
        <v/>
      </c>
      <c r="BX20" s="49" t="str">
        <f>Sheet5!BX40</f>
        <v>INCORRECT</v>
      </c>
      <c r="BY20" s="49" t="b">
        <f>Sheet5!BY40</f>
        <v>0</v>
      </c>
      <c r="BZ20" s="49" t="str">
        <f>Sheet5!BZ40</f>
        <v/>
      </c>
      <c r="CA20" s="49" t="b">
        <f>Sheet5!CA40</f>
        <v>0</v>
      </c>
      <c r="CB20" s="49" t="b">
        <f>Sheet5!CB40</f>
        <v>0</v>
      </c>
      <c r="CC20" s="49" t="b">
        <f>Sheet5!CC40</f>
        <v>0</v>
      </c>
      <c r="CD20" s="49" t="b">
        <f>Sheet5!CD40</f>
        <v>0</v>
      </c>
      <c r="CE20" s="49" t="b">
        <f>Sheet5!CE40</f>
        <v>0</v>
      </c>
      <c r="CF20" s="49" t="b">
        <f>Sheet5!CF40</f>
        <v>0</v>
      </c>
      <c r="CG20" s="49" t="str">
        <f>Sheet5!CG40</f>
        <v/>
      </c>
      <c r="CH20" s="49" t="str">
        <f>Sheet5!CH40</f>
        <v/>
      </c>
      <c r="CI20" s="49" t="str">
        <f>Sheet5!CI40</f>
        <v/>
      </c>
      <c r="CJ20" s="49" t="str">
        <f>Sheet5!CJ40</f>
        <v/>
      </c>
      <c r="CK20" s="49" t="str">
        <f>Sheet5!CK40</f>
        <v/>
      </c>
      <c r="CL20" s="49" t="str">
        <f>Sheet5!CL40</f>
        <v/>
      </c>
      <c r="CM20" s="49" t="str">
        <f>Sheet5!CM40</f>
        <v/>
      </c>
      <c r="CN20" s="49" t="str">
        <f>Sheet5!CN40</f>
        <v/>
      </c>
      <c r="CO20" s="49" t="str">
        <f>Sheet5!CO40</f>
        <v>NO</v>
      </c>
      <c r="CP20" s="49" t="str">
        <f>Sheet5!CP40</f>
        <v>NO</v>
      </c>
      <c r="CQ20" s="49" t="str">
        <f>Sheet5!CQ40</f>
        <v>NO</v>
      </c>
      <c r="CR20" s="49" t="str">
        <f>Sheet5!CR40</f>
        <v>NO</v>
      </c>
      <c r="CS20" s="49" t="str">
        <f>Sheet5!CS40</f>
        <v>OK</v>
      </c>
      <c r="CT20" s="49" t="b">
        <f>Sheet5!CT40</f>
        <v>0</v>
      </c>
      <c r="CU20" s="49" t="b">
        <f>Sheet5!CU40</f>
        <v>0</v>
      </c>
      <c r="CV20" s="49" t="b">
        <f>Sheet5!CV40</f>
        <v>0</v>
      </c>
      <c r="CW20" s="49" t="b">
        <f>Sheet5!CW40</f>
        <v>0</v>
      </c>
      <c r="CX20" s="49" t="str">
        <f>Sheet5!CX40</f>
        <v>SEQUENCE INCORRECT</v>
      </c>
      <c r="CY20" s="49">
        <f>Sheet5!CY40</f>
        <v>18</v>
      </c>
    </row>
    <row r="21" spans="1:103" s="20" customFormat="1" ht="18.95" customHeight="1" thickBot="1">
      <c r="A21" s="51"/>
      <c r="B21" s="157"/>
      <c r="C21" s="158"/>
      <c r="D21" s="157"/>
      <c r="E21" s="158"/>
      <c r="F21" s="157"/>
      <c r="G21" s="158"/>
      <c r="H21" s="157"/>
      <c r="I21" s="158"/>
      <c r="J21" s="157"/>
      <c r="K21" s="158"/>
      <c r="L21" s="151" t="str">
        <f>IF(AND(B21&lt;&gt;"", H21&lt;&gt;"", J21&lt;&gt;"",OR(H21&lt;=I17,H21="ABS"),OR(J21&lt;=K17,J21="ABS")),IF(AND(J21="ABS"),"ABS",IF(SUM(H21:J21)=0,"ZERO",SUM(H21,J21))),"")</f>
        <v/>
      </c>
      <c r="M21" s="151"/>
      <c r="N21" s="286" t="str">
        <f>IF(AND(A21&lt;&gt;"",B21&lt;&gt;"",D21&lt;&gt;"", F21&lt;&gt;"", H21&lt;&gt;"", J21&lt;&gt;"",S21="", R21="OK", V21="",OR(D21&lt;=E17,D21="ABS"),OR(F21&lt;=G17,F21="ABS"),OR(H21&lt;=I17,H21="ABS"),OR(J21&lt;=K17,J21="ABS")),IF(AND(OR(D21=0,D21="ABS"),OR(F21=0,F21="ABS"),OR(L21=0,L21="ABS"),D21="ABS",F21="ABS",L21="ABS"),"ABS",IF(AND(SUM(D21:F21)=0,OR(L21="ZERO",L21="ABS")),"ZERO",IF(L21="ABS",SUM(D21,F21),SUM(D21,F21,H21,J21)))),"")</f>
        <v/>
      </c>
      <c r="O21" s="153"/>
      <c r="P21" s="97" t="str">
        <f>IF(N21="","",IF(O17=250,LOOKUP(N21,{"ABS","ZERO",0,125,137,150,165,187,212},{"FAIL","FAIL","FAIL","C","C+","B","B+","A","A+"}),IF(O17=200,LOOKUP(N21,{"ABS","ZERO",0,100,110,120,132,150,170},{"FAIL","FAIL","FAIL","C","C+","B","B+","A","A+"}),IF(O17=150,LOOKUP(N21,{"ABS","ZERO",0,75,82,90,99,112,127},{"FAIL","FAIL","FAIL","C","C+","B","B+","A","A+"}),IF(O17=100,LOOKUP(N21,{"ABS","ZERO",0,50,55,60,66,75,85},{"FAIL","FAIL","FAIL","C","C+","B","B+","A","A+"}),IF(O17=50,LOOKUP(N21,{"ABS","ZERO",0,25,27,30,33,37,42},{"FAIL","FAIL","FAIL","C","C+","B","B+","A","A+"})))))))</f>
        <v/>
      </c>
      <c r="Q21" s="210"/>
      <c r="R21" s="66" t="str">
        <f>IF(A21&lt;&gt;"",IF(CX21="SEQUENCE CORRECT",IF(OR(T(AB21)="OK",T(Z21)="oKK",T(Y21)="oKK",T(AA21)="oKK",T(AC21)="oOk",T(AD21)="Okk",AE21="ok"),"OK","FORMAT INCORRECT"),"SEQUENCE INCORRECT"),"")</f>
        <v/>
      </c>
      <c r="S21" s="315" t="str">
        <f>IF(AND(A21&lt;&gt;"",B21&lt;&gt;""),IF(OR(D21&lt;&gt;"ABS"),IF(OR(AND(D21&lt;ROUNDDOWN((0.7*E17),0),D21&lt;&gt;0),D21&gt;E17,D21=""),"Attendance Marks incorrect",""),""),"")</f>
        <v/>
      </c>
      <c r="T21" s="316"/>
      <c r="U21" s="316"/>
      <c r="V21" s="167" t="str">
        <f>IF(OR(AND(OR(F21&lt;=G17, F21=0, F21="ABS"),OR(H21&lt;=I17, H21=0, H21="ABS"),OR(J21&lt;=K17, J21=0,J21="ABS"))),IF(OR(AND(A21="",B21="",D21="",F21="",H21="",J21=""),AND(A21&lt;&gt;"",B21&lt;&gt;"",D21&lt;&gt;"",F21&lt;&gt;"",H21&lt;&gt;"",J21&lt;&gt;"", AG21="OK")),"","Given Marks or Format is incorrect"),"Given Marks or Format is incorrect")</f>
        <v/>
      </c>
      <c r="W21" s="168"/>
      <c r="X21" s="169"/>
      <c r="Y21" s="109" t="b">
        <f>IF(AND(EXACT(LEFT(B21,3),LEFT(G10,3)),MID(B21,4,1)="-",ISNUMBER(INT(MID(B21,5,1))),ISNUMBER(INT(MID(B21,6,1))),MID(B21,5,2)&lt;&gt;"00",MID(B21,5,2)&lt;&gt;MID(G10,2,2),EXACT(MID(B21,7,4),RIGHT(G10,4)),ISNUMBER(INT(MID(B21,11,1))),ISNUMBER(INT(MID(B21,12,1))),MID(B21,11,2)&lt;&gt;"00",OR(ISNUMBER(INT(MID(B21,11,3))),MID(B21,13,1)=""),OR(AND(ISNUMBER(INT(MID(B21,11,3))),MID(B21,11,1)&lt;&gt;"0",MID(B21,14,1)=""),AND((ISNUMBER(INT(MID(B21,11,2)))),MID(B21,13,1)=""))),"oKK")</f>
        <v>0</v>
      </c>
      <c r="Z21" s="1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1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12" t="b">
        <f>IF(AND( EXACT(LEFT(B21,LEN(G8)), G8),ISNUMBER(INT(MID(B21,(LEN(G8)+1),1))),ISNUMBER(INT(MID(B21,(LEN(G8)+2),1))), MID(B21,(LEN(G8)+1),2)&lt;&gt;"00",OR(ISNUMBER(INT(MID(B21,(LEN(G8)+3),1))),MID(B21,(LEN(G8)+3),1)=""),  OR(AND(ISNUMBER(INT(MID(B21,(LEN(G8)+1),3))),MID(B21,(LEN(G8)+1),1)&lt;&gt;"0", MID(B21,(LEN(G8)+4),1)=""),AND((ISNUMBER(INT(MID(B21,(LEN(G8)+1),2)))),MID(B21,(LEN(G8)+3),1)=""))),"OK")</f>
        <v>0</v>
      </c>
      <c r="AC21" s="1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14" t="b">
        <f>IF(LEFT(B21,1)="K",IF(AND(EXACT(LEFT(B21,3),LEFT(G8,3)),MID(B21,4,1)="-",ISNUMBER(INT(MID(B21,5,1))),ISNUMBER(INT(MID(B21,6,1))),MID(B21,5,2)&lt;&gt;"00", MID(B21,5,2)&lt;&gt;MID(G8,2,2),EXACT(MID(B21,7,2), RIGHT(G8,2)),ISNUMBER(INT(MID(B21,9,1))),ISNUMBER(INT(MID(B21,10,1))),MID(B21,9,2)&lt;&gt;"00",OR(ISNUMBER(INT(MID(B21,9,3))),MID(B21,11,1)=""),OR(AND(ISNUMBER(INT(MID(B21,9,3))),MID(B21,9,1)&lt;&gt;"0",MID(B21,12,1)=""),AND((ISNUMBER(INT(MID(B21,9,2)))),MID(B21,11,1)=""))),"oKK"))</f>
        <v>0</v>
      </c>
      <c r="AE21" s="15"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20" t="b">
        <f>IF(ISNUMBER(A21)&lt;&gt;"",AND(ISNUMBER(INT(MID(A21,1,3))),MID(A21,4,1)="",MID(A21,1,1)&lt;&gt;"0"))</f>
        <v>0</v>
      </c>
      <c r="AG21" s="69" t="str">
        <f>IF(AND(AG20="OK",AF21=TRUE),"OK","S# INCORRECT")</f>
        <v>S# INCORRECT</v>
      </c>
      <c r="BO21" s="55" t="str">
        <f>RIGHT(B21,3)</f>
        <v/>
      </c>
      <c r="BP21" s="55" t="b">
        <f>ISNUMBER(INT((MID(BO21,1,1))))</f>
        <v>0</v>
      </c>
      <c r="BQ21" s="55" t="b">
        <f>ISNUMBER(INT((MID(BO21,2,1))))</f>
        <v>0</v>
      </c>
      <c r="BR21" s="55" t="b">
        <f>ISNUMBER(INT((MID(BO21,3,1))))</f>
        <v>0</v>
      </c>
      <c r="BS21" s="55" t="str">
        <f>IF(BP21=TRUE, MID(BO21,1,1),"")</f>
        <v/>
      </c>
      <c r="BT21" s="55" t="str">
        <f>IF(BQ21=TRUE, MID(BO21,2,1),"")</f>
        <v/>
      </c>
      <c r="BU21" s="55" t="str">
        <f>IF(BR21=TRUE, MID(BO21,3,1),"")</f>
        <v/>
      </c>
      <c r="BV21" s="55" t="str">
        <f>T(BS21)&amp;T(BT21)&amp;T(BU21)</f>
        <v/>
      </c>
      <c r="BW21" s="60" t="str">
        <f>IF(BV21="","",INT(TRIM(BV21)))</f>
        <v/>
      </c>
      <c r="BX21" s="61" t="str">
        <f>"OK"</f>
        <v>OK</v>
      </c>
      <c r="BY21" s="55" t="b">
        <f>BW21&gt;BW20</f>
        <v>0</v>
      </c>
      <c r="BZ21" s="62" t="str">
        <f>LEFT(B21,6)</f>
        <v/>
      </c>
      <c r="CA21" s="55" t="b">
        <f>ISNUMBER(INT((MID(BZ21,1,1))))</f>
        <v>0</v>
      </c>
      <c r="CB21" s="55" t="b">
        <f>ISNUMBER(INT((MID(BZ21,2,1))))</f>
        <v>0</v>
      </c>
      <c r="CC21" s="55" t="b">
        <f>ISNUMBER(INT((MID(BZ21,3,1))))</f>
        <v>0</v>
      </c>
      <c r="CD21" s="55" t="b">
        <f>ISNUMBER(INT((MID(BZ21,4,1))))</f>
        <v>0</v>
      </c>
      <c r="CE21" s="55" t="b">
        <f>ISNUMBER(INT((MID(BZ21,5,1))))</f>
        <v>0</v>
      </c>
      <c r="CF21" s="55" t="b">
        <f>ISNUMBER(INT((MID(BZ21,6,1))))</f>
        <v>0</v>
      </c>
      <c r="CG21" s="55" t="str">
        <f>IF(CA21=TRUE, MID(BZ21,1,1),"")</f>
        <v/>
      </c>
      <c r="CH21" s="55" t="str">
        <f>IF(CB21=TRUE, MID(BZ21,2,1),"")</f>
        <v/>
      </c>
      <c r="CI21" s="55" t="str">
        <f>IF(CC21=TRUE, MID(BZ21,3,1),"")</f>
        <v/>
      </c>
      <c r="CJ21" s="55" t="str">
        <f>IF(CD21=TRUE, MID(BZ21,4,1),"")</f>
        <v/>
      </c>
      <c r="CK21" s="55" t="str">
        <f>IF(CE21=TRUE, MID(BZ21,5,1),"")</f>
        <v/>
      </c>
      <c r="CL21" s="55" t="str">
        <f>IF(CF21=TRUE, MID(BZ21,6,1),"")</f>
        <v/>
      </c>
      <c r="CM21" s="62" t="str">
        <f>TRIM(T(CG21)&amp;T(CH21)&amp;T(CI21))</f>
        <v/>
      </c>
      <c r="CN21" s="62" t="str">
        <f>TRIM(T(CJ21)&amp;T(CK21)&amp;T(CL21))</f>
        <v/>
      </c>
      <c r="CO21" s="63" t="str">
        <f>IF(OR(MID(BZ21,3,1)="-",MID(BZ21,4,1)="-"),T(CM21),"NO")</f>
        <v>NO</v>
      </c>
      <c r="CP21" s="63" t="str">
        <f>IF(OR(MID(BZ21,3,1)="-",MID(BZ21,4,1)="-"),T(CN21),"NO")</f>
        <v>NO</v>
      </c>
      <c r="CQ21" s="61" t="str">
        <f>IF(AND(CO21&lt;&gt;"NO", CP21&lt;&gt;"NO"),IF(CP21&lt;CO21,"OK","INCORRECT"),"NO")</f>
        <v>NO</v>
      </c>
      <c r="CR21" s="61" t="str">
        <f>IF(AND(CO21&lt;&gt;"NO", CP21&lt;&gt;"NO"),IF(CP21&lt;=CP20,"OK","INCORRECT"),"NO")</f>
        <v>NO</v>
      </c>
      <c r="CS21" s="63" t="str">
        <f>IF(OR(AND(OR(AND(CQ21="NO",CR21="NO"),AND(CQ21="OK", CR21="OK")),AND(CQ20="NO", CR20="NO")),AND(AND(CQ21="OK",CR21="OK",OR(AND(CQ20="NO", CR20="NO"),AND(CQ20="OK", CR20="OK"))))),"OK","INCORRECT")</f>
        <v>OK</v>
      </c>
      <c r="CT21" s="55" t="b">
        <f>IF(CS21="OK",IF(AND(CO20="NO",CO21="NO"),BW21&gt;BW20))</f>
        <v>0</v>
      </c>
      <c r="CU21" s="55" t="b">
        <f>IF(CS21="OK",AND(CQ21="OK",CR21="OK",CQ20="NO",CR20="NO"))</f>
        <v>0</v>
      </c>
      <c r="CV21" s="55" t="b">
        <f>IF(CS21="OK",IF(AND(EXACT(CN20,CN21)),BW21&gt;BW20))</f>
        <v>0</v>
      </c>
      <c r="CW21" s="55" t="b">
        <f>IF(CS21="OK",CP21&lt;CP20)</f>
        <v>0</v>
      </c>
      <c r="CX21" s="62" t="str">
        <f>IF(AND(CT21=FALSE,CU21=FALSE,CV21=FALSE,CW21=FALSE),"SEQUENCE INCORRECT","SEQUENCE CORRECT")</f>
        <v>SEQUENCE INCORRECT</v>
      </c>
      <c r="CY21" s="64">
        <f>COUNTIF(B20:B20,T(B21))</f>
        <v>1</v>
      </c>
    </row>
    <row r="22" spans="1:103" s="20" customFormat="1" ht="18.95" customHeight="1" thickBot="1">
      <c r="A22" s="51"/>
      <c r="B22" s="157"/>
      <c r="C22" s="158"/>
      <c r="D22" s="157"/>
      <c r="E22" s="158"/>
      <c r="F22" s="157"/>
      <c r="G22" s="158"/>
      <c r="H22" s="157"/>
      <c r="I22" s="158"/>
      <c r="J22" s="157"/>
      <c r="K22" s="158"/>
      <c r="L22" s="151" t="str">
        <f>IF(AND(B22&lt;&gt;"", H22&lt;&gt;"", J22&lt;&gt;"",OR(H22&lt;=I17,H22="ABS"),OR(J22&lt;=K17,J22="ABS")),IF(AND(J22="ABS"),"ABS",IF(SUM(H22:J22)=0,"ZERO",SUM(H22,J22))),"")</f>
        <v/>
      </c>
      <c r="M22" s="151"/>
      <c r="N22" s="152" t="str">
        <f>IF(AND(A22&lt;&gt;"",B22&lt;&gt;"",D22&lt;&gt;"", F22&lt;&gt;"", H22&lt;&gt;"", J22&lt;&gt;"",S22="",R22="OK", V22="",OR(D22&lt;=E17,D22="ABS"),OR(F22&lt;=G17,F22="ABS"),OR(H22&lt;=I17,H22="ABS"),OR(J22&lt;=K17,J22="ABS")),IF(AND(OR(D22=0,D22="ABS"),OR(F22=0,F22="ABS"),OR(L22=0,L22="ABS"),D22="ABS",F22="ABS",L22="ABS"),"ABS",IF(AND(SUM(D22:F22)=0,OR(L22="ZERO",L22="ABS")),"ZERO",IF(L22="ABS",SUM(D22,F22),SUM(D22,F22,H22,J22)))),"")</f>
        <v/>
      </c>
      <c r="O22" s="153"/>
      <c r="P22" s="97" t="str">
        <f>IF(N22="","",IF(O17=250,LOOKUP(N22,{"ABS","ZERO",0,125,137,150,165,187,212},{"FAIL","FAIL","FAIL","C","C+","B","B+","A","A+"}),IF(O17=200,LOOKUP(N22,{"ABS","ZERO",0,100,110,120,132,150,170},{"FAIL","FAIL","FAIL","C","C+","B","B+","A","A+"}),IF(O17=150,LOOKUP(N22,{"ABS","ZERO",0,75,82,90,99,112,127},{"FAIL","FAIL","FAIL","C","C+","B","B+","A","A+"}),IF(O17=100,LOOKUP(N22,{"ABS","ZERO",0,50,55,60,66,75,85},{"FAIL","FAIL","FAIL","C","C+","B","B+","A","A+"}),IF(O17=50,LOOKUP(N22,{"ABS","ZERO",0,25,27,30,33,37,42},{"FAIL","FAIL","FAIL","C","C+","B","B+","A","A+"})))))))</f>
        <v/>
      </c>
      <c r="Q22" s="210"/>
      <c r="R22" s="66" t="str">
        <f t="shared" ref="R22:R40" si="0">IF(A22&lt;&gt;"",IF(CX22="SEQUENCE CORRECT",IF(OR(T(AB22)="OK",T(Z22)="oKK",T(Y22)="oKK",T(AA22)="oKK",T(AC22)="oOk",T(AD22)="Okk",AE22="ok"),"OK","FORMAT INCORRECT"),"SEQUENCE INCORRECT"),"")</f>
        <v/>
      </c>
      <c r="S22" s="169" t="str">
        <f>IF(AND(A22&lt;&gt;"",B22&lt;&gt;""),IF(OR(D22&lt;&gt;"ABS"),IF(OR(AND(D22&lt;ROUNDDOWN((0.7*E17),0),D22&lt;&gt;0),D22&gt;E17,D22=""),"Attendance Marks incorrect",""),""),"")</f>
        <v/>
      </c>
      <c r="T22" s="304"/>
      <c r="U22" s="304"/>
      <c r="V22" s="148" t="str">
        <f>IF(OR(AND(OR(F22&lt;=G17, F22=0, F22="ABS"),OR(H22&lt;=I17, H22=0, H22="ABS"),OR(J22&lt;=K17, J22=0,J22="ABS"))),IF(OR(AND(A22="",B22="",D22="",F22="",H22="",J22=""),AND(A22&lt;&gt;"",B22&lt;&gt;"",D22&lt;&gt;"",F22&lt;&gt;"",H22&lt;&gt;"",J22&lt;&gt;"", AG22="OK")),"","Given Marks or Format is incorrect"),"Given Marks or Format is incorrect")</f>
        <v/>
      </c>
      <c r="W22" s="149"/>
      <c r="X22" s="150"/>
      <c r="Y22" s="109" t="b">
        <f>IF(AND(EXACT(LEFT(B22,3),LEFT(G10,3)),MID(B22,4,1)="-",ISNUMBER(INT(MID(B22,5,1))),ISNUMBER(INT(MID(B22,6,1))),MID(B22,5,2)&lt;&gt;"00",MID(B22,5,2)&lt;&gt;MID(G10,2,2),EXACT(MID(B22,7,4),RIGHT(G10,4)),ISNUMBER(INT(MID(B22,11,1))),ISNUMBER(INT(MID(B22,12,1))),MID(B22,11,2)&lt;&gt;"00",OR(ISNUMBER(INT(MID(B22,11,3))),MID(B22,13,1)=""),OR(AND(ISNUMBER(INT(MID(B22,11,3))),MID(B22,11,1)&lt;&gt;"0",MID(B22,14,1)=""),AND((ISNUMBER(INT(MID(B22,11,2)))),MID(B22,13,1)=""))),"oKK")</f>
        <v>0</v>
      </c>
      <c r="Z22" s="1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1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12" t="b">
        <f>IF(AND( EXACT(LEFT(B22,LEN(G8)), G8),ISNUMBER(INT(MID(B22,(LEN(G8)+1),1))),ISNUMBER(INT(MID(B22,(LEN(G8)+2),1))), MID(B22,(LEN(G8)+1),2)&lt;&gt;"00",OR(ISNUMBER(INT(MID(B22,(LEN(G8)+3),1))),MID(B22,(LEN(G8)+3),1)=""),  OR(AND(ISNUMBER(INT(MID(B22,(LEN(G8)+1),3))),MID(B22,(LEN(G8)+1),1)&lt;&gt;"0", MID(B22,(LEN(G8)+4),1)=""),AND((ISNUMBER(INT(MID(B22,(LEN(G8)+1),2)))),MID(B22,(LEN(G8)+3),1)=""))),"OK")</f>
        <v>0</v>
      </c>
      <c r="AC22" s="1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14" t="b">
        <f>IF(LEFT(B22,1)="K",IF(AND(EXACT(LEFT(B22,3),LEFT(G8,3)),MID(B22,4,1)="-",ISNUMBER(INT(MID(B22,5,1))),ISNUMBER(INT(MID(B22,6,1))),MID(B22,5,2)&lt;&gt;"00", MID(B22,5,2)&lt;&gt;MID(G8,2,2),EXACT(MID(B22,7,2), RIGHT(G8,2)),ISNUMBER(INT(MID(B22,9,1))),ISNUMBER(INT(MID(B22,10,1))),MID(B22,9,2)&lt;&gt;"00",OR(ISNUMBER(INT(MID(B22,9,3))),MID(B22,11,1)=""),OR(AND(ISNUMBER(INT(MID(B22,9,3))),MID(B22,9,1)&lt;&gt;"0",MID(B22,12,1)=""),AND((ISNUMBER(INT(MID(B22,9,2)))),MID(B22,11,1)=""))),"oKK"))</f>
        <v>0</v>
      </c>
      <c r="AE22" s="15"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20" t="b">
        <f>IF(AND(ISNUMBER(A21)&lt;&gt;"",ISNUMBER(A22)&lt;&gt;""),IF(AND(ISNUMBER(A22),ISNUMBER(A21)),IF(A22-A21=1,AND(ISNUMBER(INT(MID(A22,1,3))),MID(A22,4,1)="",MID(A22,1,1)&lt;&gt;"0"))))</f>
        <v>0</v>
      </c>
      <c r="AG22" s="20" t="str">
        <f t="shared" ref="AG22:AG40" si="1">IF(AF22=TRUE,"OK","S# INCORRECT")</f>
        <v>S# INCORRECT</v>
      </c>
      <c r="BO22" s="55" t="str">
        <f t="shared" ref="BO22:BO39" si="2">RIGHT(B22,3)</f>
        <v/>
      </c>
      <c r="BP22" s="55" t="b">
        <f t="shared" ref="BP22:BP39" si="3">ISNUMBER(INT((MID(BO22,1,1))))</f>
        <v>0</v>
      </c>
      <c r="BQ22" s="55" t="b">
        <f t="shared" ref="BQ22:BQ39" si="4">ISNUMBER(INT((MID(BO22,2,1))))</f>
        <v>0</v>
      </c>
      <c r="BR22" s="55" t="b">
        <f t="shared" ref="BR22:BR39" si="5">ISNUMBER(INT((MID(BO22,3,1))))</f>
        <v>0</v>
      </c>
      <c r="BS22" s="55" t="str">
        <f t="shared" ref="BS22:BS39" si="6">IF(BP22=TRUE, MID(BO22,1,1),"")</f>
        <v/>
      </c>
      <c r="BT22" s="55" t="str">
        <f t="shared" ref="BT22:BT39" si="7">IF(BQ22=TRUE, MID(BO22,2,1),"")</f>
        <v/>
      </c>
      <c r="BU22" s="55" t="str">
        <f t="shared" ref="BU22:BU39" si="8">IF(BR22=TRUE, MID(BO22,3,1),"")</f>
        <v/>
      </c>
      <c r="BV22" s="55" t="str">
        <f t="shared" ref="BV22:BV39" si="9">T(BS22)&amp;T(BT22)&amp;T(BU22)</f>
        <v/>
      </c>
      <c r="BW22" s="60" t="str">
        <f t="shared" ref="BW22:BW39" si="10">IF(BV22="","",INT(TRIM(BV22)))</f>
        <v/>
      </c>
      <c r="BX22" s="61" t="str">
        <f>IF(BW22&gt;BW21,"OK","INCORRECT")</f>
        <v>INCORRECT</v>
      </c>
      <c r="BY22" s="55" t="b">
        <f>BW22&gt;BW21</f>
        <v>0</v>
      </c>
      <c r="BZ22" s="62" t="str">
        <f t="shared" ref="BZ22:BZ39" si="11">LEFT(B22,6)</f>
        <v/>
      </c>
      <c r="CA22" s="55" t="b">
        <f t="shared" ref="CA22:CA39" si="12">ISNUMBER(INT((MID(BZ22,1,1))))</f>
        <v>0</v>
      </c>
      <c r="CB22" s="55" t="b">
        <f t="shared" ref="CB22:CB39" si="13">ISNUMBER(INT((MID(BZ22,2,1))))</f>
        <v>0</v>
      </c>
      <c r="CC22" s="55" t="b">
        <f t="shared" ref="CC22:CC39" si="14">ISNUMBER(INT((MID(BZ22,3,1))))</f>
        <v>0</v>
      </c>
      <c r="CD22" s="55" t="b">
        <f t="shared" ref="CD22:CD39" si="15">ISNUMBER(INT((MID(BZ22,4,1))))</f>
        <v>0</v>
      </c>
      <c r="CE22" s="55" t="b">
        <f t="shared" ref="CE22:CE39" si="16">ISNUMBER(INT((MID(BZ22,5,1))))</f>
        <v>0</v>
      </c>
      <c r="CF22" s="55" t="b">
        <f t="shared" ref="CF22:CF39" si="17">ISNUMBER(INT((MID(BZ22,6,1))))</f>
        <v>0</v>
      </c>
      <c r="CG22" s="55" t="str">
        <f t="shared" ref="CG22:CG39" si="18">IF(CA22=TRUE, MID(BZ22,1,1),"")</f>
        <v/>
      </c>
      <c r="CH22" s="55" t="str">
        <f t="shared" ref="CH22:CH39" si="19">IF(CB22=TRUE, MID(BZ22,2,1),"")</f>
        <v/>
      </c>
      <c r="CI22" s="55" t="str">
        <f t="shared" ref="CI22:CI39" si="20">IF(CC22=TRUE, MID(BZ22,3,1),"")</f>
        <v/>
      </c>
      <c r="CJ22" s="55" t="str">
        <f t="shared" ref="CJ22:CJ39" si="21">IF(CD22=TRUE, MID(BZ22,4,1),"")</f>
        <v/>
      </c>
      <c r="CK22" s="55" t="str">
        <f t="shared" ref="CK22:CK39" si="22">IF(CE22=TRUE, MID(BZ22,5,1),"")</f>
        <v/>
      </c>
      <c r="CL22" s="55" t="str">
        <f t="shared" ref="CL22:CL39" si="23">IF(CF22=TRUE, MID(BZ22,6,1),"")</f>
        <v/>
      </c>
      <c r="CM22" s="62" t="str">
        <f t="shared" ref="CM22:CM39" si="24">TRIM(T(CG22)&amp;T(CH22)&amp;T(CI22))</f>
        <v/>
      </c>
      <c r="CN22" s="62" t="str">
        <f t="shared" ref="CN22:CN39" si="25">TRIM(T(CJ22)&amp;T(CK22)&amp;T(CL22))</f>
        <v/>
      </c>
      <c r="CO22" s="63" t="str">
        <f t="shared" ref="CO22:CO39" si="26">IF(OR(MID(BZ22,3,1)="-",MID(BZ22,4,1)="-"),T(CM22),"NO")</f>
        <v>NO</v>
      </c>
      <c r="CP22" s="63" t="str">
        <f t="shared" ref="CP22:CP39" si="27">IF(OR(MID(BZ22,3,1)="-",MID(BZ22,4,1)="-"),T(CN22),"NO")</f>
        <v>NO</v>
      </c>
      <c r="CQ22" s="61" t="str">
        <f>IF(AND(CO22&lt;&gt;"NO", CP22&lt;&gt;"NO"),IF(CP22&lt;CO22,"OK","INCORRECT"),"NO")</f>
        <v>NO</v>
      </c>
      <c r="CR22" s="61" t="str">
        <f>IF(AND(CO22&lt;&gt;"NO", CP22&lt;&gt;"NO"),IF(CP22&lt;=CP21,"OK","INCORRECT"),"NO")</f>
        <v>NO</v>
      </c>
      <c r="CS22" s="63" t="str">
        <f>IF(OR(AND(OR(AND(CQ22="NO",CR22="NO"),AND(CQ22="OK", CR22="OK")),AND(CQ21="NO", CR21="NO")),AND(AND(CQ22="OK",CR22="OK",OR(AND(CQ21="NO", CR21="NO"),AND(CQ21="OK", CR21="OK"))))),"OK","INCORRECT")</f>
        <v>OK</v>
      </c>
      <c r="CT22" s="55" t="b">
        <f>IF(CS22="OK",IF(AND(CO21="NO",CO22="NO"),BW22&gt;BW21))</f>
        <v>0</v>
      </c>
      <c r="CU22" s="55" t="b">
        <f>IF(CS22="OK",AND(CQ22="OK",CR22="OK",CQ21="NO",CR21="NO"))</f>
        <v>0</v>
      </c>
      <c r="CV22" s="55" t="b">
        <f>IF(CS22="OK",IF(AND(EXACT(CN21,CN22)),BW22&gt;BW21))</f>
        <v>0</v>
      </c>
      <c r="CW22" s="55" t="b">
        <f>IF(CS22="OK",CP22&lt;CP21)</f>
        <v>0</v>
      </c>
      <c r="CX22" s="62" t="str">
        <f>IF(AND(CT22=FALSE,CU22=FALSE,CV22=FALSE,CW22=FALSE),"SEQUENCE INCORRECT","SEQUENCE CORRECT")</f>
        <v>SEQUENCE INCORRECT</v>
      </c>
      <c r="CY22" s="64">
        <f>COUNTIF(B21:B21,T(B22))</f>
        <v>1</v>
      </c>
    </row>
    <row r="23" spans="1:103" s="20" customFormat="1" ht="18.95" customHeight="1" thickBot="1">
      <c r="A23" s="51"/>
      <c r="B23" s="157"/>
      <c r="C23" s="158"/>
      <c r="D23" s="157"/>
      <c r="E23" s="158"/>
      <c r="F23" s="157"/>
      <c r="G23" s="158"/>
      <c r="H23" s="157"/>
      <c r="I23" s="158"/>
      <c r="J23" s="157"/>
      <c r="K23" s="158"/>
      <c r="L23" s="151" t="str">
        <f>IF(AND(B23&lt;&gt;"", H23&lt;&gt;"", J23&lt;&gt;"",OR(H23&lt;=I17,H23="ABS"),OR(J23&lt;=K17,J23="ABS")),IF(AND(J23="ABS"),"ABS",IF(SUM(H23:J23)=0,"ZERO",SUM(H23,J23))),"")</f>
        <v/>
      </c>
      <c r="M23" s="151"/>
      <c r="N23" s="152" t="str">
        <f>IF(AND(A23&lt;&gt;"",B23&lt;&gt;"",D23&lt;&gt;"", F23&lt;&gt;"", H23&lt;&gt;"", J23&lt;&gt;"",S23="",R23="OK", V23="",OR(D23&lt;=E17,D23="ABS"),OR(F23&lt;=G17,F23="ABS"),OR(H23&lt;=I17,H23="ABS"),OR(J23&lt;=K17,J23="ABS")),IF(AND(OR(D23=0,D23="ABS"),OR(F23=0,F23="ABS"),OR(L23=0,L23="ABS"),D23="ABS",F23="ABS",L23="ABS"),"ABS",IF(AND(SUM(D23:F23)=0,OR(L23="ZERO",L23="ABS")),"ZERO",IF(L23="ABS",SUM(D23,F23),SUM(D23,F23,H23,J23)))),"")</f>
        <v/>
      </c>
      <c r="O23" s="153"/>
      <c r="P23" s="97" t="str">
        <f>IF(N23="","",IF(O17=250,LOOKUP(N23,{"ABS","ZERO",0,125,137,150,165,187,212},{"FAIL","FAIL","FAIL","C","C+","B","B+","A","A+"}),IF(O17=200,LOOKUP(N23,{"ABS","ZERO",0,100,110,120,132,150,170},{"FAIL","FAIL","FAIL","C","C+","B","B+","A","A+"}),IF(O17=150,LOOKUP(N23,{"ABS","ZERO",0,75,82,90,99,112,127},{"FAIL","FAIL","FAIL","C","C+","B","B+","A","A+"}),IF(O17=100,LOOKUP(N23,{"ABS","ZERO",0,50,55,60,66,75,85},{"FAIL","FAIL","FAIL","C","C+","B","B+","A","A+"}),IF(O17=50,LOOKUP(N23,{"ABS","ZERO",0,25,27,30,33,37,42},{"FAIL","FAIL","FAIL","C","C+","B","B+","A","A+"})))))))</f>
        <v/>
      </c>
      <c r="Q23" s="210"/>
      <c r="R23" s="66" t="str">
        <f t="shared" si="0"/>
        <v/>
      </c>
      <c r="S23" s="169" t="str">
        <f>IF(AND(A23&lt;&gt;"",B23&lt;&gt;""),IF(OR(D23&lt;&gt;"ABS"),IF(OR(AND(D23&lt;ROUNDDOWN((0.7*E17),0),D23&lt;&gt;0),D23&gt;E17,D23=""),"Attendance Marks incorrect",""),""),"")</f>
        <v/>
      </c>
      <c r="T23" s="304"/>
      <c r="U23" s="304"/>
      <c r="V23" s="148" t="str">
        <f>IF(OR(AND(OR(F23&lt;=G17, F23=0, F23="ABS"),OR(H23&lt;=I17, H23=0, H23="ABS"),OR(J23&lt;=K17, J23=0,J23="ABS"))),IF(OR(AND(A23="",B23="",D23="",F23="",H23="",J23=""),AND(A23&lt;&gt;"",B23&lt;&gt;"",D23&lt;&gt;"",F23&lt;&gt;"",H23&lt;&gt;"",J23&lt;&gt;"", AG23="OK")),"","Given Marks or Format is incorrect"),"Given Marks or Format is incorrect")</f>
        <v/>
      </c>
      <c r="W23" s="149"/>
      <c r="X23" s="150"/>
      <c r="Y23" s="109" t="b">
        <f>IF(AND(EXACT(LEFT(B23,3),LEFT(G10,3)),MID(B23,4,1)="-",ISNUMBER(INT(MID(B23,5,1))),ISNUMBER(INT(MID(B23,6,1))),MID(B23,5,2)&lt;&gt;"00",MID(B23,5,2)&lt;&gt;MID(G10,2,2),EXACT(MID(B23,7,4),RIGHT(G10,4)),ISNUMBER(INT(MID(B23,11,1))),ISNUMBER(INT(MID(B23,12,1))),MID(B23,11,2)&lt;&gt;"00",OR(ISNUMBER(INT(MID(B23,11,3))),MID(B23,13,1)=""),OR(AND(ISNUMBER(INT(MID(B23,11,3))),MID(B23,11,1)&lt;&gt;"0",MID(B23,14,1)=""),AND((ISNUMBER(INT(MID(B23,11,2)))),MID(B23,13,1)=""))),"oKK")</f>
        <v>0</v>
      </c>
      <c r="Z23" s="1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1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12" t="b">
        <f>IF(AND( EXACT(LEFT(B23,LEN(G8)), G8),ISNUMBER(INT(MID(B23,(LEN(G8)+1),1))),ISNUMBER(INT(MID(B23,(LEN(G8)+2),1))), MID(B23,(LEN(G8)+1),2)&lt;&gt;"00",OR(ISNUMBER(INT(MID(B23,(LEN(G8)+3),1))),MID(B23,(LEN(G8)+3),1)=""),  OR(AND(ISNUMBER(INT(MID(B23,(LEN(G8)+1),3))),MID(B23,(LEN(G8)+1),1)&lt;&gt;"0", MID(B23,(LEN(G8)+4),1)=""),AND((ISNUMBER(INT(MID(B23,(LEN(G8)+1),2)))),MID(B23,(LEN(G8)+3),1)=""))),"OK")</f>
        <v>0</v>
      </c>
      <c r="AC23" s="1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14" t="b">
        <f>IF(LEFT(B23,1)="K",IF(AND(EXACT(LEFT(B23,3),LEFT(G8,3)),MID(B23,4,1)="-",ISNUMBER(INT(MID(B23,5,1))),ISNUMBER(INT(MID(B23,6,1))),MID(B23,5,2)&lt;&gt;"00", MID(B23,5,2)&lt;&gt;MID(G8,2,2),EXACT(MID(B23,7,2), RIGHT(G8,2)),ISNUMBER(INT(MID(B23,9,1))),ISNUMBER(INT(MID(B23,10,1))),MID(B23,9,2)&lt;&gt;"00",OR(ISNUMBER(INT(MID(B23,9,3))),MID(B23,11,1)=""),OR(AND(ISNUMBER(INT(MID(B23,9,3))),MID(B23,9,1)&lt;&gt;"0",MID(B23,12,1)=""),AND((ISNUMBER(INT(MID(B23,9,2)))),MID(B23,11,1)=""))),"oKK"))</f>
        <v>0</v>
      </c>
      <c r="AE23" s="15"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20" t="b">
        <f t="shared" ref="AF23:AF40" si="28">IF(AND(ISNUMBER(A22)&lt;&gt;"",ISNUMBER(A23)&lt;&gt;""),IF(AND(ISNUMBER(A23),ISNUMBER(A22)),IF(A23-A22=1,AND(ISNUMBER(INT(MID(A23,1,3))),MID(A23,4,1)="",MID(A23,1,1)&lt;&gt;"0"))))</f>
        <v>0</v>
      </c>
      <c r="AG23" s="20" t="str">
        <f t="shared" si="1"/>
        <v>S# INCORRECT</v>
      </c>
      <c r="BO23" s="55" t="str">
        <f t="shared" si="2"/>
        <v/>
      </c>
      <c r="BP23" s="55" t="b">
        <f t="shared" si="3"/>
        <v>0</v>
      </c>
      <c r="BQ23" s="55" t="b">
        <f t="shared" si="4"/>
        <v>0</v>
      </c>
      <c r="BR23" s="55" t="b">
        <f t="shared" si="5"/>
        <v>0</v>
      </c>
      <c r="BS23" s="55" t="str">
        <f t="shared" si="6"/>
        <v/>
      </c>
      <c r="BT23" s="55" t="str">
        <f t="shared" si="7"/>
        <v/>
      </c>
      <c r="BU23" s="55" t="str">
        <f t="shared" si="8"/>
        <v/>
      </c>
      <c r="BV23" s="55" t="str">
        <f t="shared" si="9"/>
        <v/>
      </c>
      <c r="BW23" s="60" t="str">
        <f t="shared" si="10"/>
        <v/>
      </c>
      <c r="BX23" s="61" t="str">
        <f t="shared" ref="BX23:BX39" si="29">IF(BW23&gt;BW22,"OK","INCORRECT")</f>
        <v>INCORRECT</v>
      </c>
      <c r="BY23" s="55" t="b">
        <f t="shared" ref="BY23:BY39" si="30">BW23&gt;BW22</f>
        <v>0</v>
      </c>
      <c r="BZ23" s="62" t="str">
        <f t="shared" si="11"/>
        <v/>
      </c>
      <c r="CA23" s="55" t="b">
        <f t="shared" si="12"/>
        <v>0</v>
      </c>
      <c r="CB23" s="55" t="b">
        <f t="shared" si="13"/>
        <v>0</v>
      </c>
      <c r="CC23" s="55" t="b">
        <f t="shared" si="14"/>
        <v>0</v>
      </c>
      <c r="CD23" s="55" t="b">
        <f t="shared" si="15"/>
        <v>0</v>
      </c>
      <c r="CE23" s="55" t="b">
        <f t="shared" si="16"/>
        <v>0</v>
      </c>
      <c r="CF23" s="55" t="b">
        <f t="shared" si="17"/>
        <v>0</v>
      </c>
      <c r="CG23" s="55" t="str">
        <f t="shared" si="18"/>
        <v/>
      </c>
      <c r="CH23" s="55" t="str">
        <f t="shared" si="19"/>
        <v/>
      </c>
      <c r="CI23" s="55" t="str">
        <f t="shared" si="20"/>
        <v/>
      </c>
      <c r="CJ23" s="55" t="str">
        <f t="shared" si="21"/>
        <v/>
      </c>
      <c r="CK23" s="55" t="str">
        <f t="shared" si="22"/>
        <v/>
      </c>
      <c r="CL23" s="55" t="str">
        <f t="shared" si="23"/>
        <v/>
      </c>
      <c r="CM23" s="62" t="str">
        <f t="shared" si="24"/>
        <v/>
      </c>
      <c r="CN23" s="62" t="str">
        <f t="shared" si="25"/>
        <v/>
      </c>
      <c r="CO23" s="63" t="str">
        <f t="shared" si="26"/>
        <v>NO</v>
      </c>
      <c r="CP23" s="63" t="str">
        <f t="shared" si="27"/>
        <v>NO</v>
      </c>
      <c r="CQ23" s="61" t="str">
        <f t="shared" ref="CQ23:CQ39" si="31">IF(AND(CO23&lt;&gt;"NO", CP23&lt;&gt;"NO"),IF(CP23&lt;CO23,"OK","INCORRECT"),"NO")</f>
        <v>NO</v>
      </c>
      <c r="CR23" s="61" t="str">
        <f t="shared" ref="CR23:CR39" si="32">IF(AND(CO23&lt;&gt;"NO", CP23&lt;&gt;"NO"),IF(CP23&lt;=CP22,"OK","INCORRECT"),"NO")</f>
        <v>NO</v>
      </c>
      <c r="CS23" s="63" t="str">
        <f t="shared" ref="CS23:CS39" si="33">IF(OR(AND(OR(AND(CQ23="NO",CR23="NO"),AND(CQ23="OK", CR23="OK")),AND(CQ22="NO", CR22="NO")),AND(AND(CQ23="OK",CR23="OK",OR(AND(CQ22="NO", CR22="NO"),AND(CQ22="OK", CR22="OK"))))),"OK","INCORRECT")</f>
        <v>OK</v>
      </c>
      <c r="CT23" s="55" t="b">
        <f t="shared" ref="CT23:CT39" si="34">IF(CS23="OK",IF(AND(CO22="NO",CO23="NO"),BW23&gt;BW22))</f>
        <v>0</v>
      </c>
      <c r="CU23" s="55" t="b">
        <f t="shared" ref="CU23:CU39" si="35">IF(CS23="OK",AND(CQ23="OK",CR23="OK",CQ22="NO",CR22="NO"))</f>
        <v>0</v>
      </c>
      <c r="CV23" s="55" t="b">
        <f t="shared" ref="CV23:CV39" si="36">IF(CS23="OK",IF(AND(EXACT(CN22,CN23)),BW23&gt;BW22))</f>
        <v>0</v>
      </c>
      <c r="CW23" s="55" t="b">
        <f t="shared" ref="CW23:CW39" si="37">IF(CS23="OK",CP23&lt;CP22)</f>
        <v>0</v>
      </c>
      <c r="CX23" s="62" t="str">
        <f t="shared" ref="CX23:CX39" si="38">IF(AND(CT23=FALSE,CU23=FALSE,CV23=FALSE,CW23=FALSE),"SEQUENCE INCORRECT","SEQUENCE CORRECT")</f>
        <v>SEQUENCE INCORRECT</v>
      </c>
      <c r="CY23" s="64">
        <f>COUNTIF(B21:B22,T(B23))</f>
        <v>2</v>
      </c>
    </row>
    <row r="24" spans="1:103" s="20" customFormat="1" ht="18.95" customHeight="1" thickBot="1">
      <c r="A24" s="51"/>
      <c r="B24" s="157"/>
      <c r="C24" s="158"/>
      <c r="D24" s="157"/>
      <c r="E24" s="158"/>
      <c r="F24" s="157"/>
      <c r="G24" s="158"/>
      <c r="H24" s="157"/>
      <c r="I24" s="158"/>
      <c r="J24" s="157"/>
      <c r="K24" s="158"/>
      <c r="L24" s="151" t="str">
        <f>IF(AND(B24&lt;&gt;"", H24&lt;&gt;"", J24&lt;&gt;"",OR(H24&lt;=I17,H24="ABS"),OR(J24&lt;=K17,J24="ABS")),IF(AND(J24="ABS"),"ABS",IF(SUM(H24:J24)=0,"ZERO",SUM(H24,J24))),"")</f>
        <v/>
      </c>
      <c r="M24" s="151"/>
      <c r="N24" s="152" t="str">
        <f>IF(AND(A24&lt;&gt;"",B24&lt;&gt;"",D24&lt;&gt;"", F24&lt;&gt;"", H24&lt;&gt;"", J24&lt;&gt;"",S24="",R24="OK",V24="",OR(D24&lt;=E17,D24="ABS"),OR(F24&lt;=G17,F24="ABS"),OR(H24&lt;=I17,H24="ABS"),OR(J24&lt;=K17,J24="ABS")),IF(AND(OR(D24=0,D24="ABS"),OR(F24=0,F24="ABS"),OR(L24=0,L24="ABS"),D24="ABS",F24="ABS",L24="ABS"),"ABS",IF(AND(SUM(D24:F24)=0,OR(L24="ZERO",L24="ABS")),"ZERO",IF(L24="ABS",SUM(D24,F24),SUM(D24,F24,H24,J24)))),"")</f>
        <v/>
      </c>
      <c r="O24" s="153"/>
      <c r="P24" s="97" t="str">
        <f>IF(N24="","",IF(O17=250,LOOKUP(N24,{"ABS","ZERO",0,125,137,150,165,187,212},{"FAIL","FAIL","FAIL","C","C+","B","B+","A","A+"}),IF(O17=200,LOOKUP(N24,{"ABS","ZERO",0,100,110,120,132,150,170},{"FAIL","FAIL","FAIL","C","C+","B","B+","A","A+"}),IF(O17=150,LOOKUP(N24,{"ABS","ZERO",0,75,82,90,99,112,127},{"FAIL","FAIL","FAIL","C","C+","B","B+","A","A+"}),IF(O17=100,LOOKUP(N24,{"ABS","ZERO",0,50,55,60,66,75,85},{"FAIL","FAIL","FAIL","C","C+","B","B+","A","A+"}),IF(O17=50,LOOKUP(N24,{"ABS","ZERO",0,25,27,30,33,37,42},{"FAIL","FAIL","FAIL","C","C+","B","B+","A","A+"})))))))</f>
        <v/>
      </c>
      <c r="Q24" s="210"/>
      <c r="R24" s="66" t="str">
        <f t="shared" si="0"/>
        <v/>
      </c>
      <c r="S24" s="169" t="str">
        <f>IF(AND(A24&lt;&gt;"",B24&lt;&gt;""),IF(OR(D24&lt;&gt;"ABS"),IF(OR(AND(D24&lt;ROUNDDOWN((0.7*E17),0),D24&lt;&gt;0),D24&gt;E17,D24=""),"Attendance Marks incorrect",""),""),"")</f>
        <v/>
      </c>
      <c r="T24" s="304"/>
      <c r="U24" s="304"/>
      <c r="V24" s="148" t="str">
        <f>IF(OR(AND(OR(F24&lt;=G17, F24=0, F24="ABS"),OR(H24&lt;=I17, H24=0, H24="ABS"),OR(J24&lt;=K17, J24=0,J24="ABS"))),IF(OR(AND(A24="",B24="",D24="",F24="",H24="",J24=""),AND(A24&lt;&gt;"",B24&lt;&gt;"",D24&lt;&gt;"",F24&lt;&gt;"",H24&lt;&gt;"",J24&lt;&gt;"", AG24="OK")),"","Given Marks or Format is incorrect"),"Given Marks or Format is incorrect")</f>
        <v/>
      </c>
      <c r="W24" s="149"/>
      <c r="X24" s="150"/>
      <c r="Y24" s="109" t="b">
        <f>IF(AND(EXACT(LEFT(B24,3),LEFT(G10,3)),MID(B24,4,1)="-",ISNUMBER(INT(MID(B24,5,1))),ISNUMBER(INT(MID(B24,6,1))),MID(B24,5,2)&lt;&gt;"00",MID(B24,5,2)&lt;&gt;MID(G10,2,2),EXACT(MID(B24,7,4),RIGHT(G10,4)),ISNUMBER(INT(MID(B24,11,1))),ISNUMBER(INT(MID(B24,12,1))),MID(B24,11,2)&lt;&gt;"00",OR(ISNUMBER(INT(MID(B24,11,3))),MID(B24,13,1)=""),OR(AND(ISNUMBER(INT(MID(B24,11,3))),MID(B24,11,1)&lt;&gt;"0",MID(B24,14,1)=""),AND((ISNUMBER(INT(MID(B24,11,2)))),MID(B24,13,1)=""))),"oKK")</f>
        <v>0</v>
      </c>
      <c r="Z24" s="1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1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12" t="b">
        <f>IF(AND( EXACT(LEFT(B24,LEN(G8)), G8),ISNUMBER(INT(MID(B24,(LEN(G8)+1),1))),ISNUMBER(INT(MID(B24,(LEN(G8)+2),1))), MID(B24,(LEN(G8)+1),2)&lt;&gt;"00",OR(ISNUMBER(INT(MID(B24,(LEN(G8)+3),1))),MID(B24,(LEN(G8)+3),1)=""),  OR(AND(ISNUMBER(INT(MID(B24,(LEN(G8)+1),3))),MID(B24,(LEN(G8)+1),1)&lt;&gt;"0", MID(B24,(LEN(G8)+4),1)=""),AND((ISNUMBER(INT(MID(B24,(LEN(G8)+1),2)))),MID(B24,(LEN(G8)+3),1)=""))),"OK")</f>
        <v>0</v>
      </c>
      <c r="AC24" s="1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14" t="b">
        <f>IF(LEFT(B24,1)="K",IF(AND(EXACT(LEFT(B24,3),LEFT(G8,3)),MID(B24,4,1)="-",ISNUMBER(INT(MID(B24,5,1))),ISNUMBER(INT(MID(B24,6,1))),MID(B24,5,2)&lt;&gt;"00", MID(B24,5,2)&lt;&gt;MID(G8,2,2),EXACT(MID(B24,7,2), RIGHT(G8,2)),ISNUMBER(INT(MID(B24,9,1))),ISNUMBER(INT(MID(B24,10,1))),MID(B24,9,2)&lt;&gt;"00",OR(ISNUMBER(INT(MID(B24,9,3))),MID(B24,11,1)=""),OR(AND(ISNUMBER(INT(MID(B24,9,3))),MID(B24,9,1)&lt;&gt;"0",MID(B24,12,1)=""),AND((ISNUMBER(INT(MID(B24,9,2)))),MID(B24,11,1)=""))),"oKK"))</f>
        <v>0</v>
      </c>
      <c r="AE24" s="15"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20" t="b">
        <f t="shared" si="28"/>
        <v>0</v>
      </c>
      <c r="AG24" s="20" t="str">
        <f t="shared" si="1"/>
        <v>S# INCORRECT</v>
      </c>
      <c r="BO24" s="55" t="str">
        <f t="shared" si="2"/>
        <v/>
      </c>
      <c r="BP24" s="55" t="b">
        <f t="shared" si="3"/>
        <v>0</v>
      </c>
      <c r="BQ24" s="55" t="b">
        <f t="shared" si="4"/>
        <v>0</v>
      </c>
      <c r="BR24" s="55" t="b">
        <f t="shared" si="5"/>
        <v>0</v>
      </c>
      <c r="BS24" s="55" t="str">
        <f t="shared" si="6"/>
        <v/>
      </c>
      <c r="BT24" s="55" t="str">
        <f t="shared" si="7"/>
        <v/>
      </c>
      <c r="BU24" s="55" t="str">
        <f t="shared" si="8"/>
        <v/>
      </c>
      <c r="BV24" s="55" t="str">
        <f t="shared" si="9"/>
        <v/>
      </c>
      <c r="BW24" s="60" t="str">
        <f t="shared" si="10"/>
        <v/>
      </c>
      <c r="BX24" s="61" t="str">
        <f t="shared" si="29"/>
        <v>INCORRECT</v>
      </c>
      <c r="BY24" s="55" t="b">
        <f t="shared" si="30"/>
        <v>0</v>
      </c>
      <c r="BZ24" s="62" t="str">
        <f t="shared" si="11"/>
        <v/>
      </c>
      <c r="CA24" s="55" t="b">
        <f t="shared" si="12"/>
        <v>0</v>
      </c>
      <c r="CB24" s="55" t="b">
        <f t="shared" si="13"/>
        <v>0</v>
      </c>
      <c r="CC24" s="55" t="b">
        <f t="shared" si="14"/>
        <v>0</v>
      </c>
      <c r="CD24" s="55" t="b">
        <f t="shared" si="15"/>
        <v>0</v>
      </c>
      <c r="CE24" s="55" t="b">
        <f t="shared" si="16"/>
        <v>0</v>
      </c>
      <c r="CF24" s="55" t="b">
        <f t="shared" si="17"/>
        <v>0</v>
      </c>
      <c r="CG24" s="55" t="str">
        <f t="shared" si="18"/>
        <v/>
      </c>
      <c r="CH24" s="55" t="str">
        <f t="shared" si="19"/>
        <v/>
      </c>
      <c r="CI24" s="55" t="str">
        <f t="shared" si="20"/>
        <v/>
      </c>
      <c r="CJ24" s="55" t="str">
        <f t="shared" si="21"/>
        <v/>
      </c>
      <c r="CK24" s="55" t="str">
        <f t="shared" si="22"/>
        <v/>
      </c>
      <c r="CL24" s="55" t="str">
        <f t="shared" si="23"/>
        <v/>
      </c>
      <c r="CM24" s="62" t="str">
        <f t="shared" si="24"/>
        <v/>
      </c>
      <c r="CN24" s="62" t="str">
        <f t="shared" si="25"/>
        <v/>
      </c>
      <c r="CO24" s="63" t="str">
        <f t="shared" si="26"/>
        <v>NO</v>
      </c>
      <c r="CP24" s="63" t="str">
        <f t="shared" si="27"/>
        <v>NO</v>
      </c>
      <c r="CQ24" s="61" t="str">
        <f t="shared" si="31"/>
        <v>NO</v>
      </c>
      <c r="CR24" s="61" t="str">
        <f t="shared" si="32"/>
        <v>NO</v>
      </c>
      <c r="CS24" s="63" t="str">
        <f t="shared" si="33"/>
        <v>OK</v>
      </c>
      <c r="CT24" s="55" t="b">
        <f t="shared" si="34"/>
        <v>0</v>
      </c>
      <c r="CU24" s="55" t="b">
        <f t="shared" si="35"/>
        <v>0</v>
      </c>
      <c r="CV24" s="55" t="b">
        <f t="shared" si="36"/>
        <v>0</v>
      </c>
      <c r="CW24" s="55" t="b">
        <f t="shared" si="37"/>
        <v>0</v>
      </c>
      <c r="CX24" s="62" t="str">
        <f t="shared" si="38"/>
        <v>SEQUENCE INCORRECT</v>
      </c>
      <c r="CY24" s="64">
        <f>COUNTIF(B21:B23,T(B24))</f>
        <v>3</v>
      </c>
    </row>
    <row r="25" spans="1:103" s="20" customFormat="1" ht="18.95" customHeight="1" thickBot="1">
      <c r="A25" s="51"/>
      <c r="B25" s="157"/>
      <c r="C25" s="158"/>
      <c r="D25" s="157"/>
      <c r="E25" s="158"/>
      <c r="F25" s="157"/>
      <c r="G25" s="158"/>
      <c r="H25" s="157"/>
      <c r="I25" s="158"/>
      <c r="J25" s="157"/>
      <c r="K25" s="158"/>
      <c r="L25" s="151" t="str">
        <f>IF(AND(B25&lt;&gt;"", H25&lt;&gt;"", J25&lt;&gt;"",OR(H25&lt;=I17,H25="ABS"),OR(J25&lt;=K17,J25="ABS")),IF(AND(J25="ABS"),"ABS",IF(SUM(H25:J25)=0,"ZERO",SUM(H25,J25))),"")</f>
        <v/>
      </c>
      <c r="M25" s="151"/>
      <c r="N25" s="152" t="str">
        <f>IF(AND(A25&lt;&gt;"",B25&lt;&gt;"",D25&lt;&gt;"", F25&lt;&gt;"", H25&lt;&gt;"", J25&lt;&gt;"",S25="",R25="OK",V25="",OR(D25&lt;=E17,D25="ABS"),OR(F25&lt;=G17,F25="ABS"),OR(H25&lt;=I17,H25="ABS"),OR(J25&lt;=K17,J25="ABS")),IF(AND(OR(D25=0,D25="ABS"),OR(F25=0,F25="ABS"),OR(L25=0,L25="ABS"),D25="ABS",F25="ABS",L25="ABS"),"ABS",IF(AND(SUM(D25:F25)=0,OR(L25="ZERO",L25="ABS")),"ZERO",IF(L25="ABS",SUM(D25,F25),SUM(D25,F25,H25,J25)))),"")</f>
        <v/>
      </c>
      <c r="O25" s="153"/>
      <c r="P25" s="97" t="str">
        <f>IF(N25="","",IF(O17=250,LOOKUP(N25,{"ABS","ZERO",0,125,137,150,165,187,212},{"FAIL","FAIL","FAIL","C","C+","B","B+","A","A+"}),IF(O17=200,LOOKUP(N25,{"ABS","ZERO",0,100,110,120,132,150,170},{"FAIL","FAIL","FAIL","C","C+","B","B+","A","A+"}),IF(O17=150,LOOKUP(N25,{"ABS","ZERO",0,75,82,90,99,112,127},{"FAIL","FAIL","FAIL","C","C+","B","B+","A","A+"}),IF(O17=100,LOOKUP(N25,{"ABS","ZERO",0,50,55,60,66,75,85},{"FAIL","FAIL","FAIL","C","C+","B","B+","A","A+"}),IF(O17=50,LOOKUP(N25,{"ABS","ZERO",0,25,27,30,33,37,42},{"FAIL","FAIL","FAIL","C","C+","B","B+","A","A+"})))))))</f>
        <v/>
      </c>
      <c r="Q25" s="210"/>
      <c r="R25" s="66" t="str">
        <f t="shared" si="0"/>
        <v/>
      </c>
      <c r="S25" s="169" t="str">
        <f>IF(AND(A25&lt;&gt;"",B25&lt;&gt;""),IF(OR(D25&lt;&gt;"ABS"),IF(OR(AND(D25&lt;ROUNDDOWN((0.7*E17),0),D25&lt;&gt;0),D25&gt;E17,D25=""),"Attendance Marks incorrect",""),""),"")</f>
        <v/>
      </c>
      <c r="T25" s="304"/>
      <c r="U25" s="304"/>
      <c r="V25" s="148" t="str">
        <f>IF(OR(AND(OR(F25&lt;=G17, F25=0, F25="ABS"),OR(H25&lt;=I17, H25=0, H25="ABS"),OR(J25&lt;=K17, J25=0,J25="ABS"))),IF(OR(AND(A25="",B25="",D25="",F25="",H25="",J25=""),AND(A25&lt;&gt;"",B25&lt;&gt;"",D25&lt;&gt;"",F25&lt;&gt;"",H25&lt;&gt;"",J25&lt;&gt;"", AG25="OK")),"","Given Marks or Format is incorrect"),"Given Marks or Format is incorrect")</f>
        <v/>
      </c>
      <c r="W25" s="149"/>
      <c r="X25" s="150"/>
      <c r="Y25" s="109" t="b">
        <f>IF(AND(EXACT(LEFT(B25,3),LEFT(G10,3)),MID(B25,4,1)="-",ISNUMBER(INT(MID(B25,5,1))),ISNUMBER(INT(MID(B25,6,1))),MID(B25,5,2)&lt;&gt;"00",MID(B25,5,2)&lt;&gt;MID(G10,2,2),EXACT(MID(B25,7,4),RIGHT(G10,4)),ISNUMBER(INT(MID(B25,11,1))),ISNUMBER(INT(MID(B25,12,1))),MID(B25,11,2)&lt;&gt;"00",OR(ISNUMBER(INT(MID(B25,11,3))),MID(B25,13,1)=""),OR(AND(ISNUMBER(INT(MID(B25,11,3))),MID(B25,11,1)&lt;&gt;"0",MID(B25,14,1)=""),AND((ISNUMBER(INT(MID(B25,11,2)))),MID(B25,13,1)=""))),"oKK")</f>
        <v>0</v>
      </c>
      <c r="Z25" s="1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1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12" t="b">
        <f>IF(AND( EXACT(LEFT(B25,LEN(G8)), G8),ISNUMBER(INT(MID(B25,(LEN(G8)+1),1))),ISNUMBER(INT(MID(B25,(LEN(G8)+2),1))), MID(B25,(LEN(G8)+1),2)&lt;&gt;"00",OR(ISNUMBER(INT(MID(B25,(LEN(G8)+3),1))),MID(B25,(LEN(G8)+3),1)=""),  OR(AND(ISNUMBER(INT(MID(B25,(LEN(G8)+1),3))),MID(B25,(LEN(G8)+1),1)&lt;&gt;"0", MID(B25,(LEN(G8)+4),1)=""),AND((ISNUMBER(INT(MID(B25,(LEN(G8)+1),2)))),MID(B25,(LEN(G8)+3),1)=""))),"OK")</f>
        <v>0</v>
      </c>
      <c r="AC25" s="1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14" t="b">
        <f>IF(LEFT(B25,1)="K",IF(AND(EXACT(LEFT(B25,3),LEFT(G8,3)),MID(B25,4,1)="-",ISNUMBER(INT(MID(B25,5,1))),ISNUMBER(INT(MID(B25,6,1))),MID(B25,5,2)&lt;&gt;"00", MID(B25,5,2)&lt;&gt;MID(G8,2,2),EXACT(MID(B25,7,2), RIGHT(G8,2)),ISNUMBER(INT(MID(B25,9,1))),ISNUMBER(INT(MID(B25,10,1))),MID(B25,9,2)&lt;&gt;"00",OR(ISNUMBER(INT(MID(B25,9,3))),MID(B25,11,1)=""),OR(AND(ISNUMBER(INT(MID(B25,9,3))),MID(B25,9,1)&lt;&gt;"0",MID(B25,12,1)=""),AND((ISNUMBER(INT(MID(B25,9,2)))),MID(B25,11,1)=""))),"oKK"))</f>
        <v>0</v>
      </c>
      <c r="AE25" s="15"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20" t="b">
        <f t="shared" si="28"/>
        <v>0</v>
      </c>
      <c r="AG25" s="20" t="str">
        <f t="shared" si="1"/>
        <v>S# INCORRECT</v>
      </c>
      <c r="BO25" s="55" t="str">
        <f t="shared" si="2"/>
        <v/>
      </c>
      <c r="BP25" s="55" t="b">
        <f t="shared" si="3"/>
        <v>0</v>
      </c>
      <c r="BQ25" s="55" t="b">
        <f t="shared" si="4"/>
        <v>0</v>
      </c>
      <c r="BR25" s="55" t="b">
        <f t="shared" si="5"/>
        <v>0</v>
      </c>
      <c r="BS25" s="55" t="str">
        <f t="shared" si="6"/>
        <v/>
      </c>
      <c r="BT25" s="55" t="str">
        <f t="shared" si="7"/>
        <v/>
      </c>
      <c r="BU25" s="55" t="str">
        <f t="shared" si="8"/>
        <v/>
      </c>
      <c r="BV25" s="55" t="str">
        <f t="shared" si="9"/>
        <v/>
      </c>
      <c r="BW25" s="60" t="str">
        <f t="shared" si="10"/>
        <v/>
      </c>
      <c r="BX25" s="61" t="str">
        <f t="shared" si="29"/>
        <v>INCORRECT</v>
      </c>
      <c r="BY25" s="55" t="b">
        <f t="shared" si="30"/>
        <v>0</v>
      </c>
      <c r="BZ25" s="62" t="str">
        <f t="shared" si="11"/>
        <v/>
      </c>
      <c r="CA25" s="55" t="b">
        <f t="shared" si="12"/>
        <v>0</v>
      </c>
      <c r="CB25" s="55" t="b">
        <f t="shared" si="13"/>
        <v>0</v>
      </c>
      <c r="CC25" s="55" t="b">
        <f t="shared" si="14"/>
        <v>0</v>
      </c>
      <c r="CD25" s="55" t="b">
        <f t="shared" si="15"/>
        <v>0</v>
      </c>
      <c r="CE25" s="55" t="b">
        <f t="shared" si="16"/>
        <v>0</v>
      </c>
      <c r="CF25" s="55" t="b">
        <f t="shared" si="17"/>
        <v>0</v>
      </c>
      <c r="CG25" s="55" t="str">
        <f t="shared" si="18"/>
        <v/>
      </c>
      <c r="CH25" s="55" t="str">
        <f t="shared" si="19"/>
        <v/>
      </c>
      <c r="CI25" s="55" t="str">
        <f t="shared" si="20"/>
        <v/>
      </c>
      <c r="CJ25" s="55" t="str">
        <f t="shared" si="21"/>
        <v/>
      </c>
      <c r="CK25" s="55" t="str">
        <f t="shared" si="22"/>
        <v/>
      </c>
      <c r="CL25" s="55" t="str">
        <f t="shared" si="23"/>
        <v/>
      </c>
      <c r="CM25" s="62" t="str">
        <f t="shared" si="24"/>
        <v/>
      </c>
      <c r="CN25" s="62" t="str">
        <f t="shared" si="25"/>
        <v/>
      </c>
      <c r="CO25" s="63" t="str">
        <f t="shared" si="26"/>
        <v>NO</v>
      </c>
      <c r="CP25" s="63" t="str">
        <f t="shared" si="27"/>
        <v>NO</v>
      </c>
      <c r="CQ25" s="61" t="str">
        <f t="shared" si="31"/>
        <v>NO</v>
      </c>
      <c r="CR25" s="61" t="str">
        <f t="shared" si="32"/>
        <v>NO</v>
      </c>
      <c r="CS25" s="63" t="str">
        <f t="shared" si="33"/>
        <v>OK</v>
      </c>
      <c r="CT25" s="55" t="b">
        <f t="shared" si="34"/>
        <v>0</v>
      </c>
      <c r="CU25" s="55" t="b">
        <f t="shared" si="35"/>
        <v>0</v>
      </c>
      <c r="CV25" s="55" t="b">
        <f t="shared" si="36"/>
        <v>0</v>
      </c>
      <c r="CW25" s="55" t="b">
        <f t="shared" si="37"/>
        <v>0</v>
      </c>
      <c r="CX25" s="62" t="str">
        <f t="shared" si="38"/>
        <v>SEQUENCE INCORRECT</v>
      </c>
      <c r="CY25" s="64">
        <f>COUNTIF(B21:B24,T(B25))</f>
        <v>4</v>
      </c>
    </row>
    <row r="26" spans="1:103" s="20" customFormat="1" ht="18.95" customHeight="1" thickBot="1">
      <c r="A26" s="51"/>
      <c r="B26" s="157"/>
      <c r="C26" s="158"/>
      <c r="D26" s="157"/>
      <c r="E26" s="158"/>
      <c r="F26" s="157"/>
      <c r="G26" s="158"/>
      <c r="H26" s="157"/>
      <c r="I26" s="158"/>
      <c r="J26" s="157"/>
      <c r="K26" s="158"/>
      <c r="L26" s="151" t="str">
        <f>IF(AND(B26&lt;&gt;"", H26&lt;&gt;"", J26&lt;&gt;"",OR(H26&lt;=I17,H26="ABS"),OR(J26&lt;=K17,J26="ABS")),IF(AND(J26="ABS"),"ABS",IF(SUM(H26:J26)=0,"ZERO",SUM(H26,J26))),"")</f>
        <v/>
      </c>
      <c r="M26" s="151"/>
      <c r="N26" s="152" t="str">
        <f>IF(AND(A26&lt;&gt;"",B26&lt;&gt;"",D26&lt;&gt;"", F26&lt;&gt;"", H26&lt;&gt;"", J26&lt;&gt;"",S26="",R26="OK", V26="",OR(D26&lt;=E17,D26="ABS"),OR(F26&lt;=G17,F26="ABS"),OR(H26&lt;=I17,H26="ABS"),OR(J26&lt;=K17,J26="ABS")),IF(AND(OR(D26=0,D26="ABS"),OR(F26=0,F26="ABS"),OR(L26=0,L26="ABS"),D26="ABS",F26="ABS",L26="ABS"),"ABS",IF(AND(SUM(D26:F26)=0,OR(L26="ZERO",L26="ABS")),"ZERO",IF(L26="ABS",SUM(D26,F26),SUM(D26,F26,H26,J26)))),"")</f>
        <v/>
      </c>
      <c r="O26" s="153"/>
      <c r="P26" s="97" t="str">
        <f>IF(N26="","",IF(O17=250,LOOKUP(N26,{"ABS","ZERO",0,125,137,150,165,187,212},{"FAIL","FAIL","FAIL","C","C+","B","B+","A","A+"}),IF(O17=200,LOOKUP(N26,{"ABS","ZERO",0,100,110,120,132,150,170},{"FAIL","FAIL","FAIL","C","C+","B","B+","A","A+"}),IF(O17=150,LOOKUP(N26,{"ABS","ZERO",0,75,82,90,99,112,127},{"FAIL","FAIL","FAIL","C","C+","B","B+","A","A+"}),IF(O17=100,LOOKUP(N26,{"ABS","ZERO",0,50,55,60,66,75,85},{"FAIL","FAIL","FAIL","C","C+","B","B+","A","A+"}),IF(O17=50,LOOKUP(N26,{"ABS","ZERO",0,25,27,30,33,37,42},{"FAIL","FAIL","FAIL","C","C+","B","B+","A","A+"})))))))</f>
        <v/>
      </c>
      <c r="Q26" s="210"/>
      <c r="R26" s="66" t="str">
        <f t="shared" si="0"/>
        <v/>
      </c>
      <c r="S26" s="169" t="str">
        <f>IF(AND(A26&lt;&gt;"",B26&lt;&gt;""),IF(OR(D26&lt;&gt;"ABS"),IF(OR(AND(D26&lt;ROUNDDOWN((0.7*E17),0),D26&lt;&gt;0),D26&gt;E17,D26=""),"Attendance Marks incorrect",""),""),"")</f>
        <v/>
      </c>
      <c r="T26" s="304"/>
      <c r="U26" s="304"/>
      <c r="V26" s="148" t="str">
        <f>IF(OR(AND(OR(F26&lt;=G17, F26=0, F26="ABS"),OR(H26&lt;=I17, H26=0, H26="ABS"),OR(J26&lt;=K17, J26=0,J26="ABS"))),IF(OR(AND(A26="",B26="",D26="",F26="",H26="",J26=""),AND(A26&lt;&gt;"",B26&lt;&gt;"",D26&lt;&gt;"",F26&lt;&gt;"",H26&lt;&gt;"",J26&lt;&gt;"", AG26="OK")),"","Given Marks or Format is incorrect"),"Given Marks or Format is incorrect")</f>
        <v/>
      </c>
      <c r="W26" s="149"/>
      <c r="X26" s="150"/>
      <c r="Y26" s="109" t="b">
        <f>IF(AND(EXACT(LEFT(B26,3),LEFT(G10,3)),MID(B26,4,1)="-",ISNUMBER(INT(MID(B26,5,1))),ISNUMBER(INT(MID(B26,6,1))),MID(B26,5,2)&lt;&gt;"00",MID(B26,5,2)&lt;&gt;MID(G10,2,2),EXACT(MID(B26,7,4),RIGHT(G10,4)),ISNUMBER(INT(MID(B26,11,1))),ISNUMBER(INT(MID(B26,12,1))),MID(B26,11,2)&lt;&gt;"00",OR(ISNUMBER(INT(MID(B26,11,3))),MID(B26,13,1)=""),OR(AND(ISNUMBER(INT(MID(B26,11,3))),MID(B26,11,1)&lt;&gt;"0",MID(B26,14,1)=""),AND((ISNUMBER(INT(MID(B26,11,2)))),MID(B26,13,1)=""))),"oKK")</f>
        <v>0</v>
      </c>
      <c r="Z26" s="1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1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12" t="b">
        <f>IF(AND( EXACT(LEFT(B26,LEN(G8)), G8),ISNUMBER(INT(MID(B26,(LEN(G8)+1),1))),ISNUMBER(INT(MID(B26,(LEN(G8)+2),1))), MID(B26,(LEN(G8)+1),2)&lt;&gt;"00",OR(ISNUMBER(INT(MID(B26,(LEN(G8)+3),1))),MID(B26,(LEN(G8)+3),1)=""),  OR(AND(ISNUMBER(INT(MID(B26,(LEN(G8)+1),3))),MID(B26,(LEN(G8)+1),1)&lt;&gt;"0", MID(B26,(LEN(G8)+4),1)=""),AND((ISNUMBER(INT(MID(B26,(LEN(G8)+1),2)))),MID(B26,(LEN(G8)+3),1)=""))),"OK")</f>
        <v>0</v>
      </c>
      <c r="AC26" s="1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14" t="b">
        <f>IF(LEFT(B26,1)="K",IF(AND(EXACT(LEFT(B26,3),LEFT(G8,3)),MID(B26,4,1)="-",ISNUMBER(INT(MID(B26,5,1))),ISNUMBER(INT(MID(B26,6,1))),MID(B26,5,2)&lt;&gt;"00", MID(B26,5,2)&lt;&gt;MID(G8,2,2),EXACT(MID(B26,7,2), RIGHT(G8,2)),ISNUMBER(INT(MID(B26,9,1))),ISNUMBER(INT(MID(B26,10,1))),MID(B26,9,2)&lt;&gt;"00",OR(ISNUMBER(INT(MID(B26,9,3))),MID(B26,11,1)=""),OR(AND(ISNUMBER(INT(MID(B26,9,3))),MID(B26,9,1)&lt;&gt;"0",MID(B26,12,1)=""),AND((ISNUMBER(INT(MID(B26,9,2)))),MID(B26,11,1)=""))),"oKK"))</f>
        <v>0</v>
      </c>
      <c r="AE26" s="15"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20" t="b">
        <f t="shared" si="28"/>
        <v>0</v>
      </c>
      <c r="AG26" s="20" t="str">
        <f t="shared" si="1"/>
        <v>S# INCORRECT</v>
      </c>
      <c r="BO26" s="55" t="str">
        <f t="shared" si="2"/>
        <v/>
      </c>
      <c r="BP26" s="55" t="b">
        <f t="shared" si="3"/>
        <v>0</v>
      </c>
      <c r="BQ26" s="55" t="b">
        <f t="shared" si="4"/>
        <v>0</v>
      </c>
      <c r="BR26" s="55" t="b">
        <f t="shared" si="5"/>
        <v>0</v>
      </c>
      <c r="BS26" s="55" t="str">
        <f t="shared" si="6"/>
        <v/>
      </c>
      <c r="BT26" s="55" t="str">
        <f t="shared" si="7"/>
        <v/>
      </c>
      <c r="BU26" s="55" t="str">
        <f t="shared" si="8"/>
        <v/>
      </c>
      <c r="BV26" s="55" t="str">
        <f t="shared" si="9"/>
        <v/>
      </c>
      <c r="BW26" s="60" t="str">
        <f t="shared" si="10"/>
        <v/>
      </c>
      <c r="BX26" s="61" t="str">
        <f t="shared" si="29"/>
        <v>INCORRECT</v>
      </c>
      <c r="BY26" s="55" t="b">
        <f t="shared" si="30"/>
        <v>0</v>
      </c>
      <c r="BZ26" s="62" t="str">
        <f t="shared" si="11"/>
        <v/>
      </c>
      <c r="CA26" s="55" t="b">
        <f t="shared" si="12"/>
        <v>0</v>
      </c>
      <c r="CB26" s="55" t="b">
        <f t="shared" si="13"/>
        <v>0</v>
      </c>
      <c r="CC26" s="55" t="b">
        <f t="shared" si="14"/>
        <v>0</v>
      </c>
      <c r="CD26" s="55" t="b">
        <f t="shared" si="15"/>
        <v>0</v>
      </c>
      <c r="CE26" s="55" t="b">
        <f t="shared" si="16"/>
        <v>0</v>
      </c>
      <c r="CF26" s="55" t="b">
        <f t="shared" si="17"/>
        <v>0</v>
      </c>
      <c r="CG26" s="55" t="str">
        <f t="shared" si="18"/>
        <v/>
      </c>
      <c r="CH26" s="55" t="str">
        <f t="shared" si="19"/>
        <v/>
      </c>
      <c r="CI26" s="55" t="str">
        <f t="shared" si="20"/>
        <v/>
      </c>
      <c r="CJ26" s="55" t="str">
        <f t="shared" si="21"/>
        <v/>
      </c>
      <c r="CK26" s="55" t="str">
        <f t="shared" si="22"/>
        <v/>
      </c>
      <c r="CL26" s="55" t="str">
        <f t="shared" si="23"/>
        <v/>
      </c>
      <c r="CM26" s="62" t="str">
        <f t="shared" si="24"/>
        <v/>
      </c>
      <c r="CN26" s="62" t="str">
        <f t="shared" si="25"/>
        <v/>
      </c>
      <c r="CO26" s="63" t="str">
        <f t="shared" si="26"/>
        <v>NO</v>
      </c>
      <c r="CP26" s="63" t="str">
        <f t="shared" si="27"/>
        <v>NO</v>
      </c>
      <c r="CQ26" s="61" t="str">
        <f t="shared" si="31"/>
        <v>NO</v>
      </c>
      <c r="CR26" s="61" t="str">
        <f t="shared" si="32"/>
        <v>NO</v>
      </c>
      <c r="CS26" s="63" t="str">
        <f t="shared" si="33"/>
        <v>OK</v>
      </c>
      <c r="CT26" s="55" t="b">
        <f t="shared" si="34"/>
        <v>0</v>
      </c>
      <c r="CU26" s="55" t="b">
        <f t="shared" si="35"/>
        <v>0</v>
      </c>
      <c r="CV26" s="55" t="b">
        <f t="shared" si="36"/>
        <v>0</v>
      </c>
      <c r="CW26" s="55" t="b">
        <f t="shared" si="37"/>
        <v>0</v>
      </c>
      <c r="CX26" s="62" t="str">
        <f t="shared" si="38"/>
        <v>SEQUENCE INCORRECT</v>
      </c>
      <c r="CY26" s="64">
        <f>COUNTIF(B21:B25,T(B26))</f>
        <v>5</v>
      </c>
    </row>
    <row r="27" spans="1:103" s="20" customFormat="1" ht="18.95" customHeight="1" thickBot="1">
      <c r="A27" s="51"/>
      <c r="B27" s="157"/>
      <c r="C27" s="158"/>
      <c r="D27" s="157"/>
      <c r="E27" s="158"/>
      <c r="F27" s="157"/>
      <c r="G27" s="158"/>
      <c r="H27" s="157"/>
      <c r="I27" s="158"/>
      <c r="J27" s="157"/>
      <c r="K27" s="158"/>
      <c r="L27" s="151" t="str">
        <f>IF(AND(B27&lt;&gt;"", H27&lt;&gt;"", J27&lt;&gt;"",OR(H27&lt;=I17,H27="ABS"),OR(J27&lt;=K17,J27="ABS")),IF(AND(J27="ABS"),"ABS",IF(SUM(H27:J27)=0,"ZERO",SUM(H27,J27))),"")</f>
        <v/>
      </c>
      <c r="M27" s="151"/>
      <c r="N27" s="152" t="str">
        <f>IF(AND(A27&lt;&gt;"",B27&lt;&gt;"",D27&lt;&gt;"", F27&lt;&gt;"", H27&lt;&gt;"", J27&lt;&gt;"",S27="",R27="OK",V27="",OR(D27&lt;=E17,D27="ABS"),OR(F27&lt;=G17,F27="ABS"),OR(H27&lt;=I17,H27="ABS"),OR(J27&lt;=K17,J27="ABS")),IF(AND(OR(D27=0,D27="ABS"),OR(F27=0,F27="ABS"),OR(L27=0,L27="ABS"),D27="ABS",F27="ABS",L27="ABS"),"ABS",IF(AND(SUM(D27:F27)=0,OR(L27="ZERO",L27="ABS")),"ZERO",IF(L27="ABS",SUM(D27,F27),SUM(D27,F27,H27,J27)))),"")</f>
        <v/>
      </c>
      <c r="O27" s="153"/>
      <c r="P27" s="97" t="str">
        <f>IF(N27="","",IF(O17=250,LOOKUP(N27,{"ABS","ZERO",0,125,137,150,165,187,212},{"FAIL","FAIL","FAIL","C","C+","B","B+","A","A+"}),IF(O17=200,LOOKUP(N27,{"ABS","ZERO",0,100,110,120,132,150,170},{"FAIL","FAIL","FAIL","C","C+","B","B+","A","A+"}),IF(O17=150,LOOKUP(N27,{"ABS","ZERO",0,75,82,90,99,112,127},{"FAIL","FAIL","FAIL","C","C+","B","B+","A","A+"}),IF(O17=100,LOOKUP(N27,{"ABS","ZERO",0,50,55,60,66,75,85},{"FAIL","FAIL","FAIL","C","C+","B","B+","A","A+"}),IF(O17=50,LOOKUP(N27,{"ABS","ZERO",0,25,27,30,33,37,42},{"FAIL","FAIL","FAIL","C","C+","B","B+","A","A+"})))))))</f>
        <v/>
      </c>
      <c r="Q27" s="210"/>
      <c r="R27" s="66" t="str">
        <f t="shared" si="0"/>
        <v/>
      </c>
      <c r="S27" s="169" t="str">
        <f>IF(AND(A27&lt;&gt;"",B27&lt;&gt;""),IF(OR(D27&lt;&gt;"ABS"),IF(OR(AND(D27&lt;ROUNDDOWN((0.7*E17),0),D27&lt;&gt;0),D27&gt;E17,D27=""),"Attendance Marks incorrect",""),""),"")</f>
        <v/>
      </c>
      <c r="T27" s="304"/>
      <c r="U27" s="304"/>
      <c r="V27" s="148" t="str">
        <f>IF(OR(AND(OR(F27&lt;=G17, F27=0, F27="ABS"),OR(H27&lt;=I17, H27=0, H27="ABS"),OR(J27&lt;=K17, J27=0,J27="ABS"))),IF(OR(AND(A27="",B27="", D27="",F27="",H27="",J27=""),AND(A27&lt;&gt;"",B27&lt;&gt;"",D27&lt;&gt;"",F27&lt;&gt;"",H27&lt;&gt;"",J27&lt;&gt;"", AG27="OK")),"","Given Marks or Format is incorrect"),"Given Marks or Format is incorrect")</f>
        <v/>
      </c>
      <c r="W27" s="149"/>
      <c r="X27" s="150"/>
      <c r="Y27" s="109" t="b">
        <f>IF(AND(EXACT(LEFT(B27,3),LEFT(G10,3)),MID(B27,4,1)="-",ISNUMBER(INT(MID(B27,5,1))),ISNUMBER(INT(MID(B27,6,1))),MID(B27,5,2)&lt;&gt;"00",MID(B27,5,2)&lt;&gt;MID(G10,2,2),EXACT(MID(B27,7,4),RIGHT(G10,4)),ISNUMBER(INT(MID(B27,11,1))),ISNUMBER(INT(MID(B27,12,1))),MID(B27,11,2)&lt;&gt;"00",OR(ISNUMBER(INT(MID(B27,11,3))),MID(B27,13,1)=""),OR(AND(ISNUMBER(INT(MID(B27,11,3))),MID(B27,11,1)&lt;&gt;"0",MID(B27,14,1)=""),AND((ISNUMBER(INT(MID(B27,11,2)))),MID(B27,13,1)=""))),"oKK")</f>
        <v>0</v>
      </c>
      <c r="Z27" s="1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1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12" t="b">
        <f>IF(AND( EXACT(LEFT(B27,LEN(G8)), G8),ISNUMBER(INT(MID(B27,(LEN(G8)+1),1))),ISNUMBER(INT(MID(B27,(LEN(G8)+2),1))), MID(B27,(LEN(G8)+1),2)&lt;&gt;"00",OR(ISNUMBER(INT(MID(B27,(LEN(G8)+3),1))),MID(B27,(LEN(G8)+3),1)=""),  OR(AND(ISNUMBER(INT(MID(B27,(LEN(G8)+1),3))),MID(B27,(LEN(G8)+1),1)&lt;&gt;"0", MID(B27,(LEN(G8)+4),1)=""),AND((ISNUMBER(INT(MID(B27,(LEN(G8)+1),2)))),MID(B27,(LEN(G8)+3),1)=""))),"OK")</f>
        <v>0</v>
      </c>
      <c r="AC27" s="1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14" t="b">
        <f>IF(LEFT(B27,1)="K",IF(AND(EXACT(LEFT(B27,3),LEFT(G8,3)),MID(B27,4,1)="-",ISNUMBER(INT(MID(B27,5,1))),ISNUMBER(INT(MID(B27,6,1))),MID(B27,5,2)&lt;&gt;"00", MID(B27,5,2)&lt;&gt;MID(G8,2,2),EXACT(MID(B27,7,2), RIGHT(G8,2)),ISNUMBER(INT(MID(B27,9,1))),ISNUMBER(INT(MID(B27,10,1))),MID(B27,9,2)&lt;&gt;"00",OR(ISNUMBER(INT(MID(B27,9,3))),MID(B27,11,1)=""),OR(AND(ISNUMBER(INT(MID(B27,9,3))),MID(B27,9,1)&lt;&gt;"0",MID(B27,12,1)=""),AND((ISNUMBER(INT(MID(B27,9,2)))),MID(B27,11,1)=""))),"oKK"))</f>
        <v>0</v>
      </c>
      <c r="AE27" s="15"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20" t="b">
        <f t="shared" si="28"/>
        <v>0</v>
      </c>
      <c r="AG27" s="20" t="str">
        <f t="shared" si="1"/>
        <v>S# INCORRECT</v>
      </c>
      <c r="BO27" s="55" t="str">
        <f t="shared" si="2"/>
        <v/>
      </c>
      <c r="BP27" s="55" t="b">
        <f t="shared" si="3"/>
        <v>0</v>
      </c>
      <c r="BQ27" s="55" t="b">
        <f t="shared" si="4"/>
        <v>0</v>
      </c>
      <c r="BR27" s="55" t="b">
        <f t="shared" si="5"/>
        <v>0</v>
      </c>
      <c r="BS27" s="55" t="str">
        <f t="shared" si="6"/>
        <v/>
      </c>
      <c r="BT27" s="55" t="str">
        <f t="shared" si="7"/>
        <v/>
      </c>
      <c r="BU27" s="55" t="str">
        <f t="shared" si="8"/>
        <v/>
      </c>
      <c r="BV27" s="55" t="str">
        <f t="shared" si="9"/>
        <v/>
      </c>
      <c r="BW27" s="60" t="str">
        <f t="shared" si="10"/>
        <v/>
      </c>
      <c r="BX27" s="61" t="str">
        <f t="shared" si="29"/>
        <v>INCORRECT</v>
      </c>
      <c r="BY27" s="55" t="b">
        <f t="shared" si="30"/>
        <v>0</v>
      </c>
      <c r="BZ27" s="62" t="str">
        <f t="shared" si="11"/>
        <v/>
      </c>
      <c r="CA27" s="55" t="b">
        <f t="shared" si="12"/>
        <v>0</v>
      </c>
      <c r="CB27" s="55" t="b">
        <f t="shared" si="13"/>
        <v>0</v>
      </c>
      <c r="CC27" s="55" t="b">
        <f t="shared" si="14"/>
        <v>0</v>
      </c>
      <c r="CD27" s="55" t="b">
        <f t="shared" si="15"/>
        <v>0</v>
      </c>
      <c r="CE27" s="55" t="b">
        <f t="shared" si="16"/>
        <v>0</v>
      </c>
      <c r="CF27" s="55" t="b">
        <f t="shared" si="17"/>
        <v>0</v>
      </c>
      <c r="CG27" s="55" t="str">
        <f t="shared" si="18"/>
        <v/>
      </c>
      <c r="CH27" s="55" t="str">
        <f t="shared" si="19"/>
        <v/>
      </c>
      <c r="CI27" s="55" t="str">
        <f t="shared" si="20"/>
        <v/>
      </c>
      <c r="CJ27" s="55" t="str">
        <f t="shared" si="21"/>
        <v/>
      </c>
      <c r="CK27" s="55" t="str">
        <f t="shared" si="22"/>
        <v/>
      </c>
      <c r="CL27" s="55" t="str">
        <f t="shared" si="23"/>
        <v/>
      </c>
      <c r="CM27" s="62" t="str">
        <f t="shared" si="24"/>
        <v/>
      </c>
      <c r="CN27" s="62" t="str">
        <f t="shared" si="25"/>
        <v/>
      </c>
      <c r="CO27" s="63" t="str">
        <f t="shared" si="26"/>
        <v>NO</v>
      </c>
      <c r="CP27" s="63" t="str">
        <f t="shared" si="27"/>
        <v>NO</v>
      </c>
      <c r="CQ27" s="61" t="str">
        <f t="shared" si="31"/>
        <v>NO</v>
      </c>
      <c r="CR27" s="61" t="str">
        <f t="shared" si="32"/>
        <v>NO</v>
      </c>
      <c r="CS27" s="63" t="str">
        <f t="shared" si="33"/>
        <v>OK</v>
      </c>
      <c r="CT27" s="55" t="b">
        <f t="shared" si="34"/>
        <v>0</v>
      </c>
      <c r="CU27" s="55" t="b">
        <f t="shared" si="35"/>
        <v>0</v>
      </c>
      <c r="CV27" s="55" t="b">
        <f t="shared" si="36"/>
        <v>0</v>
      </c>
      <c r="CW27" s="55" t="b">
        <f t="shared" si="37"/>
        <v>0</v>
      </c>
      <c r="CX27" s="62" t="str">
        <f t="shared" si="38"/>
        <v>SEQUENCE INCORRECT</v>
      </c>
      <c r="CY27" s="64">
        <f>COUNTIF(B21:B26,T(B27))</f>
        <v>6</v>
      </c>
    </row>
    <row r="28" spans="1:103" s="20" customFormat="1" ht="18.95" customHeight="1" thickBot="1">
      <c r="A28" s="51"/>
      <c r="B28" s="157"/>
      <c r="C28" s="158"/>
      <c r="D28" s="157"/>
      <c r="E28" s="158"/>
      <c r="F28" s="157"/>
      <c r="G28" s="158"/>
      <c r="H28" s="157"/>
      <c r="I28" s="158"/>
      <c r="J28" s="157"/>
      <c r="K28" s="158"/>
      <c r="L28" s="151" t="str">
        <f>IF(AND(B28&lt;&gt;"", H28&lt;&gt;"", J28&lt;&gt;"",OR(H28&lt;=I17,H28="ABS"),OR(J28&lt;=K17,J28="ABS")),IF(AND(J28="ABS"),"ABS",IF(SUM(H28:J28)=0,"ZERO",SUM(H28,J28))),"")</f>
        <v/>
      </c>
      <c r="M28" s="151"/>
      <c r="N28" s="152" t="str">
        <f>IF(AND(A28&lt;&gt;"",B28&lt;&gt;"",D28&lt;&gt;"", F28&lt;&gt;"", H28&lt;&gt;"", J28&lt;&gt;"",S28="",R28="OK",V28="",OR(D28&lt;=E17,D28="ABS"),OR(F28&lt;=G17,F28="ABS"),OR(H28&lt;=I17,H28="ABS"),OR(J28&lt;=K17,J28="ABS")),IF(AND(OR(D28=0,D28="ABS"),OR(F28=0,F28="ABS"),OR(L28=0,L28="ABS"),D28="ABS",F28="ABS",L28="ABS"),"ABS",IF(AND(SUM(D28:F28)=0,OR(L28="ZERO",L28="ABS")),"ZERO",IF(L28="ABS",SUM(D28,F28),SUM(D28,F28,H28,J28)))),"")</f>
        <v/>
      </c>
      <c r="O28" s="153"/>
      <c r="P28" s="97" t="str">
        <f>IF(N28="","",IF(O17=250,LOOKUP(N28,{"ABS","ZERO",0,125,137,150,165,187,212},{"FAIL","FAIL","FAIL","C","C+","B","B+","A","A+"}),IF(O17=200,LOOKUP(N28,{"ABS","ZERO",0,100,110,120,132,150,170},{"FAIL","FAIL","FAIL","C","C+","B","B+","A","A+"}),IF(O17=150,LOOKUP(N28,{"ABS","ZERO",0,75,82,90,99,112,127},{"FAIL","FAIL","FAIL","C","C+","B","B+","A","A+"}),IF(O17=100,LOOKUP(N28,{"ABS","ZERO",0,50,55,60,66,75,85},{"FAIL","FAIL","FAIL","C","C+","B","B+","A","A+"}),IF(O17=50,LOOKUP(N28,{"ABS","ZERO",0,25,27,30,33,37,42},{"FAIL","FAIL","FAIL","C","C+","B","B+","A","A+"})))))))</f>
        <v/>
      </c>
      <c r="Q28" s="210"/>
      <c r="R28" s="66" t="str">
        <f t="shared" si="0"/>
        <v/>
      </c>
      <c r="S28" s="169" t="str">
        <f>IF(AND(A28&lt;&gt;"",B28&lt;&gt;""),IF(OR(D28&lt;&gt;"ABS"),IF(OR(AND(D28&lt;ROUNDDOWN((0.7*E17),0),D28&lt;&gt;0),D28&gt;E17,D28=""),"Attendance Marks incorrect",""),""),"")</f>
        <v/>
      </c>
      <c r="T28" s="304"/>
      <c r="U28" s="304"/>
      <c r="V28" s="148" t="str">
        <f>IF(OR(AND(OR(F28&lt;=G17, F28=0, F28="ABS"),OR(H28&lt;=I17, H28=0, H28="ABS"),OR(J28&lt;=K17, J28=0,J28="ABS"))),IF(OR(AND(A28="",B28="",D28="",F28="",H28="",J28=""),AND(A28&lt;&gt;"",B28&lt;&gt;"",D28&lt;&gt;"",F28&lt;&gt;"",H28&lt;&gt;"",J28&lt;&gt;"", AG28="OK")),"","Given Marks or Format is incorrect"),"Given Marks or Format is incorrect")</f>
        <v/>
      </c>
      <c r="W28" s="149"/>
      <c r="X28" s="150"/>
      <c r="Y28" s="109" t="b">
        <f>IF(AND(EXACT(LEFT(B28,3),LEFT(G10,3)),MID(B28,4,1)="-",ISNUMBER(INT(MID(B28,5,1))),ISNUMBER(INT(MID(B28,6,1))),MID(B28,5,2)&lt;&gt;"00",MID(B28,5,2)&lt;&gt;MID(G10,2,2),EXACT(MID(B28,7,4),RIGHT(G10,4)),ISNUMBER(INT(MID(B28,11,1))),ISNUMBER(INT(MID(B28,12,1))),MID(B28,11,2)&lt;&gt;"00",OR(ISNUMBER(INT(MID(B28,11,3))),MID(B28,13,1)=""),OR(AND(ISNUMBER(INT(MID(B28,11,3))),MID(B28,11,1)&lt;&gt;"0",MID(B28,14,1)=""),AND((ISNUMBER(INT(MID(B28,11,2)))),MID(B28,13,1)=""))),"oKK")</f>
        <v>0</v>
      </c>
      <c r="Z28" s="1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1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12" t="b">
        <f>IF(AND( EXACT(LEFT(B28,LEN(G8)), G8),ISNUMBER(INT(MID(B28,(LEN(G8)+1),1))),ISNUMBER(INT(MID(B28,(LEN(G8)+2),1))), MID(B28,(LEN(G8)+1),2)&lt;&gt;"00",OR(ISNUMBER(INT(MID(B28,(LEN(G8)+3),1))),MID(B28,(LEN(G8)+3),1)=""),  OR(AND(ISNUMBER(INT(MID(B28,(LEN(G8)+1),3))),MID(B28,(LEN(G8)+1),1)&lt;&gt;"0", MID(B28,(LEN(G8)+4),1)=""),AND((ISNUMBER(INT(MID(B28,(LEN(G8)+1),2)))),MID(B28,(LEN(G8)+3),1)=""))),"OK")</f>
        <v>0</v>
      </c>
      <c r="AC28" s="1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14" t="b">
        <f>IF(LEFT(B28,1)="K",IF(AND(EXACT(LEFT(B28,3),LEFT(G8,3)),MID(B28,4,1)="-",ISNUMBER(INT(MID(B28,5,1))),ISNUMBER(INT(MID(B28,6,1))),MID(B28,5,2)&lt;&gt;"00", MID(B28,5,2)&lt;&gt;MID(G8,2,2),EXACT(MID(B28,7,2), RIGHT(G8,2)),ISNUMBER(INT(MID(B28,9,1))),ISNUMBER(INT(MID(B28,10,1))),MID(B28,9,2)&lt;&gt;"00",OR(ISNUMBER(INT(MID(B28,9,3))),MID(B28,11,1)=""),OR(AND(ISNUMBER(INT(MID(B28,9,3))),MID(B28,9,1)&lt;&gt;"0",MID(B28,12,1)=""),AND((ISNUMBER(INT(MID(B28,9,2)))),MID(B28,11,1)=""))),"oKK"))</f>
        <v>0</v>
      </c>
      <c r="AE28" s="15"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20" t="b">
        <f t="shared" si="28"/>
        <v>0</v>
      </c>
      <c r="AG28" s="20" t="str">
        <f t="shared" si="1"/>
        <v>S# INCORRECT</v>
      </c>
      <c r="BO28" s="55" t="str">
        <f t="shared" si="2"/>
        <v/>
      </c>
      <c r="BP28" s="55" t="b">
        <f t="shared" si="3"/>
        <v>0</v>
      </c>
      <c r="BQ28" s="55" t="b">
        <f t="shared" si="4"/>
        <v>0</v>
      </c>
      <c r="BR28" s="55" t="b">
        <f t="shared" si="5"/>
        <v>0</v>
      </c>
      <c r="BS28" s="55" t="str">
        <f t="shared" si="6"/>
        <v/>
      </c>
      <c r="BT28" s="55" t="str">
        <f t="shared" si="7"/>
        <v/>
      </c>
      <c r="BU28" s="55" t="str">
        <f t="shared" si="8"/>
        <v/>
      </c>
      <c r="BV28" s="55" t="str">
        <f t="shared" si="9"/>
        <v/>
      </c>
      <c r="BW28" s="60" t="str">
        <f t="shared" si="10"/>
        <v/>
      </c>
      <c r="BX28" s="61" t="str">
        <f t="shared" si="29"/>
        <v>INCORRECT</v>
      </c>
      <c r="BY28" s="55" t="b">
        <f t="shared" si="30"/>
        <v>0</v>
      </c>
      <c r="BZ28" s="62" t="str">
        <f t="shared" si="11"/>
        <v/>
      </c>
      <c r="CA28" s="55" t="b">
        <f t="shared" si="12"/>
        <v>0</v>
      </c>
      <c r="CB28" s="55" t="b">
        <f t="shared" si="13"/>
        <v>0</v>
      </c>
      <c r="CC28" s="55" t="b">
        <f t="shared" si="14"/>
        <v>0</v>
      </c>
      <c r="CD28" s="55" t="b">
        <f t="shared" si="15"/>
        <v>0</v>
      </c>
      <c r="CE28" s="55" t="b">
        <f t="shared" si="16"/>
        <v>0</v>
      </c>
      <c r="CF28" s="55" t="b">
        <f t="shared" si="17"/>
        <v>0</v>
      </c>
      <c r="CG28" s="55" t="str">
        <f t="shared" si="18"/>
        <v/>
      </c>
      <c r="CH28" s="55" t="str">
        <f t="shared" si="19"/>
        <v/>
      </c>
      <c r="CI28" s="55" t="str">
        <f t="shared" si="20"/>
        <v/>
      </c>
      <c r="CJ28" s="55" t="str">
        <f t="shared" si="21"/>
        <v/>
      </c>
      <c r="CK28" s="55" t="str">
        <f t="shared" si="22"/>
        <v/>
      </c>
      <c r="CL28" s="55" t="str">
        <f t="shared" si="23"/>
        <v/>
      </c>
      <c r="CM28" s="62" t="str">
        <f t="shared" si="24"/>
        <v/>
      </c>
      <c r="CN28" s="62" t="str">
        <f t="shared" si="25"/>
        <v/>
      </c>
      <c r="CO28" s="63" t="str">
        <f t="shared" si="26"/>
        <v>NO</v>
      </c>
      <c r="CP28" s="63" t="str">
        <f t="shared" si="27"/>
        <v>NO</v>
      </c>
      <c r="CQ28" s="61" t="str">
        <f t="shared" si="31"/>
        <v>NO</v>
      </c>
      <c r="CR28" s="61" t="str">
        <f t="shared" si="32"/>
        <v>NO</v>
      </c>
      <c r="CS28" s="63" t="str">
        <f t="shared" si="33"/>
        <v>OK</v>
      </c>
      <c r="CT28" s="55" t="b">
        <f t="shared" si="34"/>
        <v>0</v>
      </c>
      <c r="CU28" s="55" t="b">
        <f t="shared" si="35"/>
        <v>0</v>
      </c>
      <c r="CV28" s="55" t="b">
        <f t="shared" si="36"/>
        <v>0</v>
      </c>
      <c r="CW28" s="55" t="b">
        <f t="shared" si="37"/>
        <v>0</v>
      </c>
      <c r="CX28" s="62" t="str">
        <f t="shared" si="38"/>
        <v>SEQUENCE INCORRECT</v>
      </c>
      <c r="CY28" s="64">
        <f>COUNTIF(B21:B27,T(B28))</f>
        <v>7</v>
      </c>
    </row>
    <row r="29" spans="1:103" s="20" customFormat="1" ht="18.95" customHeight="1" thickBot="1">
      <c r="A29" s="51"/>
      <c r="B29" s="157"/>
      <c r="C29" s="158"/>
      <c r="D29" s="157"/>
      <c r="E29" s="158"/>
      <c r="F29" s="157"/>
      <c r="G29" s="158"/>
      <c r="H29" s="157"/>
      <c r="I29" s="158"/>
      <c r="J29" s="157"/>
      <c r="K29" s="158"/>
      <c r="L29" s="151" t="str">
        <f>IF(AND(B29&lt;&gt;"", H29&lt;&gt;"", J29&lt;&gt;"",OR(H29&lt;=I17,H29="ABS"),OR(J29&lt;=K17,J29="ABS")),IF(AND(J29="ABS"),"ABS",IF(SUM(H29:J29)=0,"ZERO",SUM(H29,J29))),"")</f>
        <v/>
      </c>
      <c r="M29" s="151"/>
      <c r="N29" s="152" t="str">
        <f>IF(AND(A29&lt;&gt;"",B29&lt;&gt;"",D29&lt;&gt;"", F29&lt;&gt;"", H29&lt;&gt;"", J29&lt;&gt;"",S29="",R29="OK",V29="",OR(D29&lt;=E17,D29="ABS"),OR(F29&lt;=G17,F29="ABS"),OR(H29&lt;=I17,H29="ABS"),OR(J29&lt;=K17,J29="ABS")),IF(AND(OR(D29=0,D29="ABS"),OR(F29=0,F29="ABS"),OR(L29=0,L29="ABS"),D29="ABS",F29="ABS",L29="ABS"),"ABS",IF(AND(SUM(D29:F29)=0,OR(L29="ZERO",L29="ABS")),"ZERO",IF(L29="ABS",SUM(D29,F29),SUM(D29,F29,H29,J29)))),"")</f>
        <v/>
      </c>
      <c r="O29" s="153"/>
      <c r="P29" s="97" t="str">
        <f>IF(N29="","",IF(O17=250,LOOKUP(N29,{"ABS","ZERO",0,125,137,150,165,187,212},{"FAIL","FAIL","FAIL","C","C+","B","B+","A","A+"}),IF(O17=200,LOOKUP(N29,{"ABS","ZERO",0,100,110,120,132,150,170},{"FAIL","FAIL","FAIL","C","C+","B","B+","A","A+"}),IF(O17=150,LOOKUP(N29,{"ABS","ZERO",0,75,82,90,99,112,127},{"FAIL","FAIL","FAIL","C","C+","B","B+","A","A+"}),IF(O17=100,LOOKUP(N29,{"ABS","ZERO",0,50,55,60,66,75,85},{"FAIL","FAIL","FAIL","C","C+","B","B+","A","A+"}),IF(O17=50,LOOKUP(N29,{"ABS","ZERO",0,25,27,30,33,37,42},{"FAIL","FAIL","FAIL","C","C+","B","B+","A","A+"})))))))</f>
        <v/>
      </c>
      <c r="Q29" s="210"/>
      <c r="R29" s="66" t="str">
        <f t="shared" si="0"/>
        <v/>
      </c>
      <c r="S29" s="169" t="str">
        <f>IF(AND(A29&lt;&gt;"",B29&lt;&gt;""),IF(OR(D29&lt;&gt;"ABS"),IF(OR(AND(D29&lt;ROUNDDOWN((0.7*E17),0),D29&lt;&gt;0),D29&gt;E17,D29=""),"Attendance Marks incorrect",""),""),"")</f>
        <v/>
      </c>
      <c r="T29" s="304"/>
      <c r="U29" s="304"/>
      <c r="V29" s="148" t="str">
        <f>IF(OR(AND(OR(F29&lt;=G17, F29=0, F29="ABS"),OR(H29&lt;=I17, H29=0, H29="ABS"),OR(J29&lt;=K17, J29=0,J29="ABS"))),IF(OR(AND(A29="",B29="",D29="",F29="",H29="",J29=""),AND(A29&lt;&gt;"",B29&lt;&gt;"",D29&lt;&gt;"",F29&lt;&gt;"",H29&lt;&gt;"",J29&lt;&gt;"", AG29="OK")),"","Given Marks or Format is incorrect"),"Given Marks or Format is incorrect")</f>
        <v/>
      </c>
      <c r="W29" s="149"/>
      <c r="X29" s="150"/>
      <c r="Y29" s="109" t="b">
        <f>IF(AND(EXACT(LEFT(B29,3),LEFT(G10,3)),MID(B29,4,1)="-",ISNUMBER(INT(MID(B29,5,1))),ISNUMBER(INT(MID(B29,6,1))),MID(B29,5,2)&lt;&gt;"00",MID(B29,5,2)&lt;&gt;MID(G10,2,2),EXACT(MID(B29,7,4),RIGHT(G10,4)),ISNUMBER(INT(MID(B29,11,1))),ISNUMBER(INT(MID(B29,12,1))),MID(B29,11,2)&lt;&gt;"00",OR(ISNUMBER(INT(MID(B29,11,3))),MID(B29,13,1)=""),OR(AND(ISNUMBER(INT(MID(B29,11,3))),MID(B29,11,1)&lt;&gt;"0",MID(B29,14,1)=""),AND((ISNUMBER(INT(MID(B29,11,2)))),MID(B29,13,1)=""))),"oKK")</f>
        <v>0</v>
      </c>
      <c r="Z29" s="1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1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12" t="b">
        <f>IF(AND( EXACT(LEFT(B29,LEN(G8)), G8),ISNUMBER(INT(MID(B29,(LEN(G8)+1),1))),ISNUMBER(INT(MID(B29,(LEN(G8)+2),1))), MID(B29,(LEN(G8)+1),2)&lt;&gt;"00",OR(ISNUMBER(INT(MID(B29,(LEN(G8)+3),1))),MID(B29,(LEN(G8)+3),1)=""),  OR(AND(ISNUMBER(INT(MID(B29,(LEN(G8)+1),3))),MID(B29,(LEN(G8)+1),1)&lt;&gt;"0", MID(B29,(LEN(G8)+4),1)=""),AND((ISNUMBER(INT(MID(B29,(LEN(G8)+1),2)))),MID(B29,(LEN(G8)+3),1)=""))),"OK")</f>
        <v>0</v>
      </c>
      <c r="AC29" s="1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14" t="b">
        <f>IF(LEFT(B29,1)="K",IF(AND(EXACT(LEFT(B29,3),LEFT(G8,3)),MID(B29,4,1)="-",ISNUMBER(INT(MID(B29,5,1))),ISNUMBER(INT(MID(B29,6,1))),MID(B29,5,2)&lt;&gt;"00", MID(B29,5,2)&lt;&gt;MID(G8,2,2),EXACT(MID(B29,7,2), RIGHT(G8,2)),ISNUMBER(INT(MID(B29,9,1))),ISNUMBER(INT(MID(B29,10,1))),MID(B29,9,2)&lt;&gt;"00",OR(ISNUMBER(INT(MID(B29,9,3))),MID(B29,11,1)=""),OR(AND(ISNUMBER(INT(MID(B29,9,3))),MID(B29,9,1)&lt;&gt;"0",MID(B29,12,1)=""),AND((ISNUMBER(INT(MID(B29,9,2)))),MID(B29,11,1)=""))),"oKK"))</f>
        <v>0</v>
      </c>
      <c r="AE29" s="15"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20" t="b">
        <f t="shared" si="28"/>
        <v>0</v>
      </c>
      <c r="AG29" s="20" t="str">
        <f t="shared" si="1"/>
        <v>S# INCORRECT</v>
      </c>
      <c r="BO29" s="55" t="str">
        <f t="shared" si="2"/>
        <v/>
      </c>
      <c r="BP29" s="55" t="b">
        <f t="shared" si="3"/>
        <v>0</v>
      </c>
      <c r="BQ29" s="55" t="b">
        <f t="shared" si="4"/>
        <v>0</v>
      </c>
      <c r="BR29" s="55" t="b">
        <f t="shared" si="5"/>
        <v>0</v>
      </c>
      <c r="BS29" s="55" t="str">
        <f t="shared" si="6"/>
        <v/>
      </c>
      <c r="BT29" s="55" t="str">
        <f t="shared" si="7"/>
        <v/>
      </c>
      <c r="BU29" s="55" t="str">
        <f t="shared" si="8"/>
        <v/>
      </c>
      <c r="BV29" s="55" t="str">
        <f t="shared" si="9"/>
        <v/>
      </c>
      <c r="BW29" s="60" t="str">
        <f t="shared" si="10"/>
        <v/>
      </c>
      <c r="BX29" s="61" t="str">
        <f t="shared" si="29"/>
        <v>INCORRECT</v>
      </c>
      <c r="BY29" s="55" t="b">
        <f t="shared" si="30"/>
        <v>0</v>
      </c>
      <c r="BZ29" s="62" t="str">
        <f t="shared" si="11"/>
        <v/>
      </c>
      <c r="CA29" s="55" t="b">
        <f t="shared" si="12"/>
        <v>0</v>
      </c>
      <c r="CB29" s="55" t="b">
        <f t="shared" si="13"/>
        <v>0</v>
      </c>
      <c r="CC29" s="55" t="b">
        <f t="shared" si="14"/>
        <v>0</v>
      </c>
      <c r="CD29" s="55" t="b">
        <f t="shared" si="15"/>
        <v>0</v>
      </c>
      <c r="CE29" s="55" t="b">
        <f t="shared" si="16"/>
        <v>0</v>
      </c>
      <c r="CF29" s="55" t="b">
        <f t="shared" si="17"/>
        <v>0</v>
      </c>
      <c r="CG29" s="55" t="str">
        <f t="shared" si="18"/>
        <v/>
      </c>
      <c r="CH29" s="55" t="str">
        <f t="shared" si="19"/>
        <v/>
      </c>
      <c r="CI29" s="55" t="str">
        <f t="shared" si="20"/>
        <v/>
      </c>
      <c r="CJ29" s="55" t="str">
        <f t="shared" si="21"/>
        <v/>
      </c>
      <c r="CK29" s="55" t="str">
        <f t="shared" si="22"/>
        <v/>
      </c>
      <c r="CL29" s="55" t="str">
        <f t="shared" si="23"/>
        <v/>
      </c>
      <c r="CM29" s="62" t="str">
        <f t="shared" si="24"/>
        <v/>
      </c>
      <c r="CN29" s="62" t="str">
        <f t="shared" si="25"/>
        <v/>
      </c>
      <c r="CO29" s="63" t="str">
        <f t="shared" si="26"/>
        <v>NO</v>
      </c>
      <c r="CP29" s="63" t="str">
        <f t="shared" si="27"/>
        <v>NO</v>
      </c>
      <c r="CQ29" s="61" t="str">
        <f t="shared" si="31"/>
        <v>NO</v>
      </c>
      <c r="CR29" s="61" t="str">
        <f t="shared" si="32"/>
        <v>NO</v>
      </c>
      <c r="CS29" s="63" t="str">
        <f t="shared" si="33"/>
        <v>OK</v>
      </c>
      <c r="CT29" s="55" t="b">
        <f t="shared" si="34"/>
        <v>0</v>
      </c>
      <c r="CU29" s="55" t="b">
        <f t="shared" si="35"/>
        <v>0</v>
      </c>
      <c r="CV29" s="55" t="b">
        <f t="shared" si="36"/>
        <v>0</v>
      </c>
      <c r="CW29" s="55" t="b">
        <f t="shared" si="37"/>
        <v>0</v>
      </c>
      <c r="CX29" s="62" t="str">
        <f t="shared" si="38"/>
        <v>SEQUENCE INCORRECT</v>
      </c>
      <c r="CY29" s="64">
        <f>COUNTIF(B21:B28,T(B29))</f>
        <v>8</v>
      </c>
    </row>
    <row r="30" spans="1:103" s="20" customFormat="1" ht="18.95" customHeight="1" thickBot="1">
      <c r="A30" s="51"/>
      <c r="B30" s="157"/>
      <c r="C30" s="158"/>
      <c r="D30" s="157"/>
      <c r="E30" s="158"/>
      <c r="F30" s="157"/>
      <c r="G30" s="158"/>
      <c r="H30" s="157"/>
      <c r="I30" s="158"/>
      <c r="J30" s="157"/>
      <c r="K30" s="158"/>
      <c r="L30" s="151" t="str">
        <f>IF(AND(B30&lt;&gt;"", H30&lt;&gt;"", J30&lt;&gt;"",OR(H30&lt;=I17,H30="ABS"),OR(J30&lt;=K17,J30="ABS")),IF(AND(J30="ABS"),"ABS",IF(SUM(H30:J30)=0,"ZERO",SUM(H30,J30))),"")</f>
        <v/>
      </c>
      <c r="M30" s="151"/>
      <c r="N30" s="152" t="str">
        <f>IF(AND(A30&lt;&gt;"",B30&lt;&gt;"",D30&lt;&gt;"", F30&lt;&gt;"", H30&lt;&gt;"", J30&lt;&gt;"",S30="",R30="OK",V30="",OR(D30&lt;=E17,D30="ABS"),OR(F30&lt;=G17,F30="ABS"),OR(H30&lt;=I17,H30="ABS"),OR(J30&lt;=K17,J30="ABS")),IF(AND(OR(D30=0,D30="ABS"),OR(F30=0,F30="ABS"),OR(L30=0,L30="ABS"),D30="ABS",F30="ABS",L30="ABS"),"ABS",IF(AND(SUM(D30:F30)=0,OR(L30="ZERO",L30="ABS")),"ZERO",IF(L30="ABS",SUM(D30,F30),SUM(D30,F30,H30,J30)))),"")</f>
        <v/>
      </c>
      <c r="O30" s="153"/>
      <c r="P30" s="97" t="str">
        <f>IF(N30="","",IF(O17=250,LOOKUP(N30,{"ABS","ZERO",0,125,137,150,165,187,212},{"FAIL","FAIL","FAIL","C","C+","B","B+","A","A+"}),IF(O17=200,LOOKUP(N30,{"ABS","ZERO",0,100,110,120,132,150,170},{"FAIL","FAIL","FAIL","C","C+","B","B+","A","A+"}),IF(O17=150,LOOKUP(N30,{"ABS","ZERO",0,75,82,90,99,112,127},{"FAIL","FAIL","FAIL","C","C+","B","B+","A","A+"}),IF(O17=100,LOOKUP(N30,{"ABS","ZERO",0,50,55,60,66,75,85},{"FAIL","FAIL","FAIL","C","C+","B","B+","A","A+"}),IF(O17=50,LOOKUP(N30,{"ABS","ZERO",0,25,27,30,33,37,42},{"FAIL","FAIL","FAIL","C","C+","B","B+","A","A+"})))))))</f>
        <v/>
      </c>
      <c r="Q30" s="210"/>
      <c r="R30" s="66" t="str">
        <f t="shared" si="0"/>
        <v/>
      </c>
      <c r="S30" s="169" t="str">
        <f>IF(AND(A30&lt;&gt;"",B30&lt;&gt;""),IF(OR(D30&lt;&gt;"ABS"),IF(OR(AND(D30&lt;ROUNDDOWN((0.7*E17),0),D30&lt;&gt;0),D30&gt;E17,D30=""),"Attendance Marks incorrect",""),""),"")</f>
        <v/>
      </c>
      <c r="T30" s="304"/>
      <c r="U30" s="304"/>
      <c r="V30" s="148" t="str">
        <f>IF(OR(AND(OR(F30&lt;=G17, F30=0, F30="ABS"),OR(H30&lt;=I17, H30=0, H30="ABS"),OR(J30&lt;=K17, J30=0,J30="ABS"))),IF(OR(AND(A30="",B30="",D30="",F30="",H30="",J30=""),AND(A30&lt;&gt;"",B30&lt;&gt;"",D30&lt;&gt;"",F30&lt;&gt;"",H30&lt;&gt;"",J30&lt;&gt;"", AG30="OK")),"","Given Marks or Format is incorrect"),"Given Marks or Format is incorrect")</f>
        <v/>
      </c>
      <c r="W30" s="149"/>
      <c r="X30" s="150"/>
      <c r="Y30" s="109" t="b">
        <f>IF(AND(EXACT(LEFT(B30,3),LEFT(G10,3)),MID(B30,4,1)="-",ISNUMBER(INT(MID(B30,5,1))),ISNUMBER(INT(MID(B30,6,1))),MID(B30,5,2)&lt;&gt;"00",MID(B30,5,2)&lt;&gt;MID(G10,2,2),EXACT(MID(B30,7,4),RIGHT(G10,4)),ISNUMBER(INT(MID(B30,11,1))),ISNUMBER(INT(MID(B30,12,1))),MID(B30,11,2)&lt;&gt;"00",OR(ISNUMBER(INT(MID(B30,11,3))),MID(B30,13,1)=""),OR(AND(ISNUMBER(INT(MID(B30,11,3))),MID(B30,11,1)&lt;&gt;"0",MID(B30,14,1)=""),AND((ISNUMBER(INT(MID(B30,11,2)))),MID(B30,13,1)=""))),"oKK")</f>
        <v>0</v>
      </c>
      <c r="Z30" s="1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1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12" t="b">
        <f>IF(AND( EXACT(LEFT(B30,LEN(G8)), G8),ISNUMBER(INT(MID(B30,(LEN(G8)+1),1))),ISNUMBER(INT(MID(B30,(LEN(G8)+2),1))), MID(B30,(LEN(G8)+1),2)&lt;&gt;"00",OR(ISNUMBER(INT(MID(B30,(LEN(G8)+3),1))),MID(B30,(LEN(G8)+3),1)=""),  OR(AND(ISNUMBER(INT(MID(B30,(LEN(G8)+1),3))),MID(B30,(LEN(G8)+1),1)&lt;&gt;"0", MID(B30,(LEN(G8)+4),1)=""),AND((ISNUMBER(INT(MID(B30,(LEN(G8)+1),2)))),MID(B30,(LEN(G8)+3),1)=""))),"OK")</f>
        <v>0</v>
      </c>
      <c r="AC30" s="1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14" t="b">
        <f>IF(LEFT(B30,1)="K",IF(AND(EXACT(LEFT(B30,3),LEFT(G8,3)),MID(B30,4,1)="-",ISNUMBER(INT(MID(B30,5,1))),ISNUMBER(INT(MID(B30,6,1))),MID(B30,5,2)&lt;&gt;"00", MID(B30,5,2)&lt;&gt;MID(G8,2,2),EXACT(MID(B30,7,2), RIGHT(G8,2)),ISNUMBER(INT(MID(B30,9,1))),ISNUMBER(INT(MID(B30,10,1))),MID(B30,9,2)&lt;&gt;"00",OR(ISNUMBER(INT(MID(B30,9,3))),MID(B30,11,1)=""),OR(AND(ISNUMBER(INT(MID(B30,9,3))),MID(B30,9,1)&lt;&gt;"0",MID(B30,12,1)=""),AND((ISNUMBER(INT(MID(B30,9,2)))),MID(B30,11,1)=""))),"oKK"))</f>
        <v>0</v>
      </c>
      <c r="AE30" s="15"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20" t="b">
        <f t="shared" si="28"/>
        <v>0</v>
      </c>
      <c r="AG30" s="20" t="str">
        <f t="shared" si="1"/>
        <v>S# INCORRECT</v>
      </c>
      <c r="BO30" s="55" t="str">
        <f t="shared" si="2"/>
        <v/>
      </c>
      <c r="BP30" s="55" t="b">
        <f t="shared" si="3"/>
        <v>0</v>
      </c>
      <c r="BQ30" s="55" t="b">
        <f t="shared" si="4"/>
        <v>0</v>
      </c>
      <c r="BR30" s="55" t="b">
        <f t="shared" si="5"/>
        <v>0</v>
      </c>
      <c r="BS30" s="55" t="str">
        <f t="shared" si="6"/>
        <v/>
      </c>
      <c r="BT30" s="55" t="str">
        <f t="shared" si="7"/>
        <v/>
      </c>
      <c r="BU30" s="55" t="str">
        <f t="shared" si="8"/>
        <v/>
      </c>
      <c r="BV30" s="55" t="str">
        <f t="shared" si="9"/>
        <v/>
      </c>
      <c r="BW30" s="60" t="str">
        <f t="shared" si="10"/>
        <v/>
      </c>
      <c r="BX30" s="61" t="str">
        <f t="shared" si="29"/>
        <v>INCORRECT</v>
      </c>
      <c r="BY30" s="55" t="b">
        <f t="shared" si="30"/>
        <v>0</v>
      </c>
      <c r="BZ30" s="62" t="str">
        <f t="shared" si="11"/>
        <v/>
      </c>
      <c r="CA30" s="55" t="b">
        <f t="shared" si="12"/>
        <v>0</v>
      </c>
      <c r="CB30" s="55" t="b">
        <f t="shared" si="13"/>
        <v>0</v>
      </c>
      <c r="CC30" s="55" t="b">
        <f t="shared" si="14"/>
        <v>0</v>
      </c>
      <c r="CD30" s="55" t="b">
        <f t="shared" si="15"/>
        <v>0</v>
      </c>
      <c r="CE30" s="55" t="b">
        <f t="shared" si="16"/>
        <v>0</v>
      </c>
      <c r="CF30" s="55" t="b">
        <f t="shared" si="17"/>
        <v>0</v>
      </c>
      <c r="CG30" s="55" t="str">
        <f t="shared" si="18"/>
        <v/>
      </c>
      <c r="CH30" s="55" t="str">
        <f t="shared" si="19"/>
        <v/>
      </c>
      <c r="CI30" s="55" t="str">
        <f t="shared" si="20"/>
        <v/>
      </c>
      <c r="CJ30" s="55" t="str">
        <f t="shared" si="21"/>
        <v/>
      </c>
      <c r="CK30" s="55" t="str">
        <f t="shared" si="22"/>
        <v/>
      </c>
      <c r="CL30" s="55" t="str">
        <f t="shared" si="23"/>
        <v/>
      </c>
      <c r="CM30" s="62" t="str">
        <f t="shared" si="24"/>
        <v/>
      </c>
      <c r="CN30" s="62" t="str">
        <f t="shared" si="25"/>
        <v/>
      </c>
      <c r="CO30" s="63" t="str">
        <f t="shared" si="26"/>
        <v>NO</v>
      </c>
      <c r="CP30" s="63" t="str">
        <f t="shared" si="27"/>
        <v>NO</v>
      </c>
      <c r="CQ30" s="61" t="str">
        <f t="shared" si="31"/>
        <v>NO</v>
      </c>
      <c r="CR30" s="61" t="str">
        <f t="shared" si="32"/>
        <v>NO</v>
      </c>
      <c r="CS30" s="63" t="str">
        <f t="shared" si="33"/>
        <v>OK</v>
      </c>
      <c r="CT30" s="55" t="b">
        <f t="shared" si="34"/>
        <v>0</v>
      </c>
      <c r="CU30" s="55" t="b">
        <f t="shared" si="35"/>
        <v>0</v>
      </c>
      <c r="CV30" s="55" t="b">
        <f t="shared" si="36"/>
        <v>0</v>
      </c>
      <c r="CW30" s="55" t="b">
        <f t="shared" si="37"/>
        <v>0</v>
      </c>
      <c r="CX30" s="62" t="str">
        <f t="shared" si="38"/>
        <v>SEQUENCE INCORRECT</v>
      </c>
      <c r="CY30" s="64">
        <f>COUNTIF(B21:B29,T(B30))</f>
        <v>9</v>
      </c>
    </row>
    <row r="31" spans="1:103" s="20" customFormat="1" ht="18.95" customHeight="1" thickBot="1">
      <c r="A31" s="51"/>
      <c r="B31" s="157"/>
      <c r="C31" s="158"/>
      <c r="D31" s="157"/>
      <c r="E31" s="158"/>
      <c r="F31" s="157"/>
      <c r="G31" s="158"/>
      <c r="H31" s="157"/>
      <c r="I31" s="158"/>
      <c r="J31" s="157"/>
      <c r="K31" s="158"/>
      <c r="L31" s="151" t="str">
        <f>IF(AND(B31&lt;&gt;"", H31&lt;&gt;"", J31&lt;&gt;"",OR(H31&lt;=I17,H31="ABS"),OR(J31&lt;=K17,J31="ABS")),IF(AND(J31="ABS"),"ABS",IF(SUM(H31:J31)=0,"ZERO",SUM(H31,J31))),"")</f>
        <v/>
      </c>
      <c r="M31" s="151"/>
      <c r="N31" s="152" t="str">
        <f>IF(AND(A31&lt;&gt;"",B31&lt;&gt;"",D31&lt;&gt;"", F31&lt;&gt;"", H31&lt;&gt;"", J31&lt;&gt;"",S31="",R31="OK",V31="",OR(D31&lt;=E17,D31="ABS"),OR(F31&lt;=G17,F31="ABS"),OR(H31&lt;=I17,H31="ABS"),OR(J31&lt;=K17,J31="ABS")),IF(AND(OR(D31=0,D31="ABS"),OR(F31=0,F31="ABS"),OR(L31=0,L31="ABS"),D31="ABS",F31="ABS",L31="ABS"),"ABS",IF(AND(SUM(D31:F31)=0,OR(L31="ZERO",L31="ABS")),"ZERO",IF(L31="ABS",SUM(D31,F31),SUM(D31,F31,H31,J31)))),"")</f>
        <v/>
      </c>
      <c r="O31" s="153"/>
      <c r="P31" s="97" t="str">
        <f>IF(N31="","",IF(O17=250,LOOKUP(N31,{"ABS","ZERO",0,125,137,150,165,187,212},{"FAIL","FAIL","FAIL","C","C+","B","B+","A","A+"}),IF(O17=200,LOOKUP(N31,{"ABS","ZERO",0,100,110,120,132,150,170},{"FAIL","FAIL","FAIL","C","C+","B","B+","A","A+"}),IF(O17=150,LOOKUP(N31,{"ABS","ZERO",0,75,82,90,99,112,127},{"FAIL","FAIL","FAIL","C","C+","B","B+","A","A+"}),IF(O17=100,LOOKUP(N31,{"ABS","ZERO",0,50,55,60,66,75,85},{"FAIL","FAIL","FAIL","C","C+","B","B+","A","A+"}),IF(O17=50,LOOKUP(N31,{"ABS","ZERO",0,25,27,30,33,37,42},{"FAIL","FAIL","FAIL","C","C+","B","B+","A","A+"})))))))</f>
        <v/>
      </c>
      <c r="Q31" s="210"/>
      <c r="R31" s="66" t="str">
        <f t="shared" si="0"/>
        <v/>
      </c>
      <c r="S31" s="169" t="str">
        <f>IF(AND(A31&lt;&gt;"",B31&lt;&gt;""),IF(OR(D31&lt;&gt;"ABS"),IF(OR(AND(D31&lt;ROUNDDOWN((0.7*E17),0),D31&lt;&gt;0),D31&gt;E17,D31=""),"Attendance Marks incorrect",""),""),"")</f>
        <v/>
      </c>
      <c r="T31" s="304"/>
      <c r="U31" s="304"/>
      <c r="V31" s="148" t="str">
        <f>IF(OR(AND(OR(F31&lt;=G17, F31=0, F31="ABS"),OR(H31&lt;=I17, H31=0, H31="ABS"),OR(J31&lt;=K17, J31=0,J31="ABS"))),IF(OR(AND(A31="",B31="",D31="",F31="",H31="",J31=""),AND(A31&lt;&gt;"",B31&lt;&gt;"",D31&lt;&gt;"",F31&lt;&gt;"",H31&lt;&gt;"",J31&lt;&gt;"", AG31="OK")),"","Given Marks or Format is incorrect"),"Given Marks or Format is incorrect")</f>
        <v/>
      </c>
      <c r="W31" s="149"/>
      <c r="X31" s="150"/>
      <c r="Y31" s="109" t="b">
        <f>IF(AND(EXACT(LEFT(B31,3),LEFT(G10,3)),MID(B31,4,1)="-",ISNUMBER(INT(MID(B31,5,1))),ISNUMBER(INT(MID(B31,6,1))),MID(B31,5,2)&lt;&gt;"00",MID(B31,5,2)&lt;&gt;MID(G10,2,2),EXACT(MID(B31,7,4),RIGHT(G10,4)),ISNUMBER(INT(MID(B31,11,1))),ISNUMBER(INT(MID(B31,12,1))),MID(B31,11,2)&lt;&gt;"00",OR(ISNUMBER(INT(MID(B31,11,3))),MID(B31,13,1)=""),OR(AND(ISNUMBER(INT(MID(B31,11,3))),MID(B31,11,1)&lt;&gt;"0",MID(B31,14,1)=""),AND((ISNUMBER(INT(MID(B31,11,2)))),MID(B31,13,1)=""))),"oKK")</f>
        <v>0</v>
      </c>
      <c r="Z31" s="1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1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12" t="b">
        <f>IF(AND( EXACT(LEFT(B31,LEN(G8)), G8),ISNUMBER(INT(MID(B31,(LEN(G8)+1),1))),ISNUMBER(INT(MID(B31,(LEN(G8)+2),1))), MID(B31,(LEN(G8)+1),2)&lt;&gt;"00",OR(ISNUMBER(INT(MID(B31,(LEN(G8)+3),1))),MID(B31,(LEN(G8)+3),1)=""),  OR(AND(ISNUMBER(INT(MID(B31,(LEN(G8)+1),3))),MID(B31,(LEN(G8)+1),1)&lt;&gt;"0", MID(B31,(LEN(G8)+4),1)=""),AND((ISNUMBER(INT(MID(B31,(LEN(G8)+1),2)))),MID(B31,(LEN(G8)+3),1)=""))),"OK")</f>
        <v>0</v>
      </c>
      <c r="AC31" s="1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14" t="b">
        <f>IF(LEFT(B31,1)="K",IF(AND(EXACT(LEFT(B31,3),LEFT(G8,3)),MID(B31,4,1)="-",ISNUMBER(INT(MID(B31,5,1))),ISNUMBER(INT(MID(B31,6,1))),MID(B31,5,2)&lt;&gt;"00", MID(B31,5,2)&lt;&gt;MID(G8,2,2),EXACT(MID(B31,7,2), RIGHT(G8,2)),ISNUMBER(INT(MID(B31,9,1))),ISNUMBER(INT(MID(B31,10,1))),MID(B31,9,2)&lt;&gt;"00",OR(ISNUMBER(INT(MID(B31,9,3))),MID(B31,11,1)=""),OR(AND(ISNUMBER(INT(MID(B31,9,3))),MID(B31,9,1)&lt;&gt;"0",MID(B31,12,1)=""),AND((ISNUMBER(INT(MID(B31,9,2)))),MID(B31,11,1)=""))),"oKK"))</f>
        <v>0</v>
      </c>
      <c r="AE31" s="15"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20" t="b">
        <f t="shared" si="28"/>
        <v>0</v>
      </c>
      <c r="AG31" s="20" t="str">
        <f t="shared" si="1"/>
        <v>S# INCORRECT</v>
      </c>
      <c r="BO31" s="55" t="str">
        <f t="shared" si="2"/>
        <v/>
      </c>
      <c r="BP31" s="55" t="b">
        <f t="shared" si="3"/>
        <v>0</v>
      </c>
      <c r="BQ31" s="55" t="b">
        <f t="shared" si="4"/>
        <v>0</v>
      </c>
      <c r="BR31" s="55" t="b">
        <f t="shared" si="5"/>
        <v>0</v>
      </c>
      <c r="BS31" s="55" t="str">
        <f t="shared" si="6"/>
        <v/>
      </c>
      <c r="BT31" s="55" t="str">
        <f t="shared" si="7"/>
        <v/>
      </c>
      <c r="BU31" s="55" t="str">
        <f t="shared" si="8"/>
        <v/>
      </c>
      <c r="BV31" s="55" t="str">
        <f t="shared" si="9"/>
        <v/>
      </c>
      <c r="BW31" s="60" t="str">
        <f t="shared" si="10"/>
        <v/>
      </c>
      <c r="BX31" s="61" t="str">
        <f t="shared" si="29"/>
        <v>INCORRECT</v>
      </c>
      <c r="BY31" s="55" t="b">
        <f t="shared" si="30"/>
        <v>0</v>
      </c>
      <c r="BZ31" s="62" t="str">
        <f t="shared" si="11"/>
        <v/>
      </c>
      <c r="CA31" s="55" t="b">
        <f t="shared" si="12"/>
        <v>0</v>
      </c>
      <c r="CB31" s="55" t="b">
        <f t="shared" si="13"/>
        <v>0</v>
      </c>
      <c r="CC31" s="55" t="b">
        <f t="shared" si="14"/>
        <v>0</v>
      </c>
      <c r="CD31" s="55" t="b">
        <f t="shared" si="15"/>
        <v>0</v>
      </c>
      <c r="CE31" s="55" t="b">
        <f t="shared" si="16"/>
        <v>0</v>
      </c>
      <c r="CF31" s="55" t="b">
        <f t="shared" si="17"/>
        <v>0</v>
      </c>
      <c r="CG31" s="55" t="str">
        <f t="shared" si="18"/>
        <v/>
      </c>
      <c r="CH31" s="55" t="str">
        <f t="shared" si="19"/>
        <v/>
      </c>
      <c r="CI31" s="55" t="str">
        <f t="shared" si="20"/>
        <v/>
      </c>
      <c r="CJ31" s="55" t="str">
        <f t="shared" si="21"/>
        <v/>
      </c>
      <c r="CK31" s="55" t="str">
        <f t="shared" si="22"/>
        <v/>
      </c>
      <c r="CL31" s="55" t="str">
        <f t="shared" si="23"/>
        <v/>
      </c>
      <c r="CM31" s="62" t="str">
        <f t="shared" si="24"/>
        <v/>
      </c>
      <c r="CN31" s="62" t="str">
        <f t="shared" si="25"/>
        <v/>
      </c>
      <c r="CO31" s="63" t="str">
        <f t="shared" si="26"/>
        <v>NO</v>
      </c>
      <c r="CP31" s="63" t="str">
        <f t="shared" si="27"/>
        <v>NO</v>
      </c>
      <c r="CQ31" s="61" t="str">
        <f t="shared" si="31"/>
        <v>NO</v>
      </c>
      <c r="CR31" s="61" t="str">
        <f t="shared" si="32"/>
        <v>NO</v>
      </c>
      <c r="CS31" s="63" t="str">
        <f t="shared" si="33"/>
        <v>OK</v>
      </c>
      <c r="CT31" s="55" t="b">
        <f t="shared" si="34"/>
        <v>0</v>
      </c>
      <c r="CU31" s="55" t="b">
        <f t="shared" si="35"/>
        <v>0</v>
      </c>
      <c r="CV31" s="55" t="b">
        <f t="shared" si="36"/>
        <v>0</v>
      </c>
      <c r="CW31" s="55" t="b">
        <f t="shared" si="37"/>
        <v>0</v>
      </c>
      <c r="CX31" s="62" t="str">
        <f t="shared" si="38"/>
        <v>SEQUENCE INCORRECT</v>
      </c>
      <c r="CY31" s="64">
        <f>COUNTIF(B21:B30,T(B31))</f>
        <v>10</v>
      </c>
    </row>
    <row r="32" spans="1:103" s="20" customFormat="1" ht="18.95" customHeight="1" thickBot="1">
      <c r="A32" s="51"/>
      <c r="B32" s="157"/>
      <c r="C32" s="158"/>
      <c r="D32" s="157"/>
      <c r="E32" s="158"/>
      <c r="F32" s="157"/>
      <c r="G32" s="158"/>
      <c r="H32" s="157"/>
      <c r="I32" s="158"/>
      <c r="J32" s="157"/>
      <c r="K32" s="158"/>
      <c r="L32" s="151" t="str">
        <f>IF(AND(B32&lt;&gt;"", H32&lt;&gt;"", J32&lt;&gt;"",OR(H32&lt;=I17,H32="ABS"),OR(J32&lt;=K17,J32="ABS")),IF(AND(J32="ABS"),"ABS",IF(SUM(H32:J32)=0,"ZERO",SUM(H32,J32))),"")</f>
        <v/>
      </c>
      <c r="M32" s="151"/>
      <c r="N32" s="152" t="str">
        <f>IF(AND(A32&lt;&gt;"",B32&lt;&gt;"",D32&lt;&gt;"", F32&lt;&gt;"", H32&lt;&gt;"", J32&lt;&gt;"",S32="",R32="OK",V32="",OR(D32&lt;=E17,D32="ABS"),OR(F32&lt;=G17,F32="ABS"),OR(H32&lt;=I17,H32="ABS"),OR(J32&lt;=K17,J32="ABS")),IF(AND(OR(D32=0,D32="ABS"),OR(F32=0,F32="ABS"),OR(L32=0,L32="ABS"),D32="ABS",F32="ABS",L32="ABS"),"ABS",IF(AND(SUM(D32:F32)=0,OR(L32="ZERO",L32="ABS")),"ZERO",IF(L32="ABS",SUM(D32,F32),SUM(D32,F32,H32,J32)))),"")</f>
        <v/>
      </c>
      <c r="O32" s="153"/>
      <c r="P32" s="97" t="str">
        <f>IF(N32="","",IF(O17=250,LOOKUP(N32,{"ABS","ZERO",0,125,137,150,165,187,212},{"FAIL","FAIL","FAIL","C","C+","B","B+","A","A+"}),IF(O17=200,LOOKUP(N32,{"ABS","ZERO",0,100,110,120,132,150,170},{"FAIL","FAIL","FAIL","C","C+","B","B+","A","A+"}),IF(O17=150,LOOKUP(N32,{"ABS","ZERO",0,75,82,90,99,112,127},{"FAIL","FAIL","FAIL","C","C+","B","B+","A","A+"}),IF(O17=100,LOOKUP(N32,{"ABS","ZERO",0,50,55,60,66,75,85},{"FAIL","FAIL","FAIL","C","C+","B","B+","A","A+"}),IF(O17=50,LOOKUP(N32,{"ABS","ZERO",0,25,27,30,33,37,42},{"FAIL","FAIL","FAIL","C","C+","B","B+","A","A+"})))))))</f>
        <v/>
      </c>
      <c r="Q32" s="210"/>
      <c r="R32" s="66" t="str">
        <f t="shared" si="0"/>
        <v/>
      </c>
      <c r="S32" s="169" t="str">
        <f>IF(AND(A32&lt;&gt;"",B32&lt;&gt;""),IF(OR(D32&lt;&gt;"ABS"),IF(OR(AND(D32&lt;ROUNDDOWN((0.7*E17),0),D32&lt;&gt;0),D32&gt;E17,D32=""),"Attendance Marks incorrect",""),""),"")</f>
        <v/>
      </c>
      <c r="T32" s="304"/>
      <c r="U32" s="304"/>
      <c r="V32" s="148" t="str">
        <f>IF(OR(AND(OR(F32&lt;=G17, F32=0, F32="ABS"),OR(H32&lt;=I17, H32=0, H32="ABS"),OR(J32&lt;=K17, J32=0,J32="ABS"))),IF(OR(AND(A32="",B32="",D32="",F32="",H32="",J32=""),AND(A32&lt;&gt;"",B32&lt;&gt;"",D32&lt;&gt;"",F32&lt;&gt;"",H32&lt;&gt;"",J32&lt;&gt;"", AG32="OK")),"","Given Marks or Format is incorrect"),"Given Marks or Format is incorrect")</f>
        <v/>
      </c>
      <c r="W32" s="149"/>
      <c r="X32" s="150"/>
      <c r="Y32" s="109" t="b">
        <f>IF(AND(EXACT(LEFT(B32,3),LEFT(G10,3)),MID(B32,4,1)="-",ISNUMBER(INT(MID(B32,5,1))),ISNUMBER(INT(MID(B32,6,1))),MID(B32,5,2)&lt;&gt;"00",MID(B32,5,2)&lt;&gt;MID(G10,2,2),EXACT(MID(B32,7,4),RIGHT(G10,4)),ISNUMBER(INT(MID(B32,11,1))),ISNUMBER(INT(MID(B32,12,1))),MID(B32,11,2)&lt;&gt;"00",OR(ISNUMBER(INT(MID(B32,11,3))),MID(B32,13,1)=""),OR(AND(ISNUMBER(INT(MID(B32,11,3))),MID(B32,11,1)&lt;&gt;"0",MID(B32,14,1)=""),AND((ISNUMBER(INT(MID(B32,11,2)))),MID(B32,13,1)=""))),"oKK")</f>
        <v>0</v>
      </c>
      <c r="Z32" s="1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1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12" t="b">
        <f>IF(AND( EXACT(LEFT(B32,LEN(G8)), G8),ISNUMBER(INT(MID(B32,(LEN(G8)+1),1))),ISNUMBER(INT(MID(B32,(LEN(G8)+2),1))), MID(B32,(LEN(G8)+1),2)&lt;&gt;"00",OR(ISNUMBER(INT(MID(B32,(LEN(G8)+3),1))),MID(B32,(LEN(G8)+3),1)=""),  OR(AND(ISNUMBER(INT(MID(B32,(LEN(G8)+1),3))),MID(B32,(LEN(G8)+1),1)&lt;&gt;"0", MID(B32,(LEN(G8)+4),1)=""),AND((ISNUMBER(INT(MID(B32,(LEN(G8)+1),2)))),MID(B32,(LEN(G8)+3),1)=""))),"OK")</f>
        <v>0</v>
      </c>
      <c r="AC32" s="1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14" t="b">
        <f>IF(LEFT(B32,1)="K",IF(AND(EXACT(LEFT(B32,3),LEFT(G8,3)),MID(B32,4,1)="-",ISNUMBER(INT(MID(B32,5,1))),ISNUMBER(INT(MID(B32,6,1))),MID(B32,5,2)&lt;&gt;"00", MID(B32,5,2)&lt;&gt;MID(G8,2,2),EXACT(MID(B32,7,2), RIGHT(G8,2)),ISNUMBER(INT(MID(B32,9,1))),ISNUMBER(INT(MID(B32,10,1))),MID(B32,9,2)&lt;&gt;"00",OR(ISNUMBER(INT(MID(B32,9,3))),MID(B32,11,1)=""),OR(AND(ISNUMBER(INT(MID(B32,9,3))),MID(B32,9,1)&lt;&gt;"0",MID(B32,12,1)=""),AND((ISNUMBER(INT(MID(B32,9,2)))),MID(B32,11,1)=""))),"oKK"))</f>
        <v>0</v>
      </c>
      <c r="AE32" s="15"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20" t="b">
        <f t="shared" si="28"/>
        <v>0</v>
      </c>
      <c r="AG32" s="20" t="str">
        <f t="shared" si="1"/>
        <v>S# INCORRECT</v>
      </c>
      <c r="BO32" s="55" t="str">
        <f t="shared" si="2"/>
        <v/>
      </c>
      <c r="BP32" s="55" t="b">
        <f t="shared" si="3"/>
        <v>0</v>
      </c>
      <c r="BQ32" s="55" t="b">
        <f t="shared" si="4"/>
        <v>0</v>
      </c>
      <c r="BR32" s="55" t="b">
        <f t="shared" si="5"/>
        <v>0</v>
      </c>
      <c r="BS32" s="55" t="str">
        <f t="shared" si="6"/>
        <v/>
      </c>
      <c r="BT32" s="55" t="str">
        <f t="shared" si="7"/>
        <v/>
      </c>
      <c r="BU32" s="55" t="str">
        <f t="shared" si="8"/>
        <v/>
      </c>
      <c r="BV32" s="55" t="str">
        <f t="shared" si="9"/>
        <v/>
      </c>
      <c r="BW32" s="60" t="str">
        <f t="shared" si="10"/>
        <v/>
      </c>
      <c r="BX32" s="61" t="str">
        <f t="shared" si="29"/>
        <v>INCORRECT</v>
      </c>
      <c r="BY32" s="55" t="b">
        <f t="shared" si="30"/>
        <v>0</v>
      </c>
      <c r="BZ32" s="62" t="str">
        <f t="shared" si="11"/>
        <v/>
      </c>
      <c r="CA32" s="55" t="b">
        <f t="shared" si="12"/>
        <v>0</v>
      </c>
      <c r="CB32" s="55" t="b">
        <f t="shared" si="13"/>
        <v>0</v>
      </c>
      <c r="CC32" s="55" t="b">
        <f t="shared" si="14"/>
        <v>0</v>
      </c>
      <c r="CD32" s="55" t="b">
        <f t="shared" si="15"/>
        <v>0</v>
      </c>
      <c r="CE32" s="55" t="b">
        <f t="shared" si="16"/>
        <v>0</v>
      </c>
      <c r="CF32" s="55" t="b">
        <f t="shared" si="17"/>
        <v>0</v>
      </c>
      <c r="CG32" s="55" t="str">
        <f t="shared" si="18"/>
        <v/>
      </c>
      <c r="CH32" s="55" t="str">
        <f t="shared" si="19"/>
        <v/>
      </c>
      <c r="CI32" s="55" t="str">
        <f t="shared" si="20"/>
        <v/>
      </c>
      <c r="CJ32" s="55" t="str">
        <f t="shared" si="21"/>
        <v/>
      </c>
      <c r="CK32" s="55" t="str">
        <f t="shared" si="22"/>
        <v/>
      </c>
      <c r="CL32" s="55" t="str">
        <f t="shared" si="23"/>
        <v/>
      </c>
      <c r="CM32" s="62" t="str">
        <f t="shared" si="24"/>
        <v/>
      </c>
      <c r="CN32" s="62" t="str">
        <f t="shared" si="25"/>
        <v/>
      </c>
      <c r="CO32" s="63" t="str">
        <f t="shared" si="26"/>
        <v>NO</v>
      </c>
      <c r="CP32" s="63" t="str">
        <f t="shared" si="27"/>
        <v>NO</v>
      </c>
      <c r="CQ32" s="61" t="str">
        <f t="shared" si="31"/>
        <v>NO</v>
      </c>
      <c r="CR32" s="61" t="str">
        <f t="shared" si="32"/>
        <v>NO</v>
      </c>
      <c r="CS32" s="63" t="str">
        <f t="shared" si="33"/>
        <v>OK</v>
      </c>
      <c r="CT32" s="55" t="b">
        <f t="shared" si="34"/>
        <v>0</v>
      </c>
      <c r="CU32" s="55" t="b">
        <f t="shared" si="35"/>
        <v>0</v>
      </c>
      <c r="CV32" s="55" t="b">
        <f t="shared" si="36"/>
        <v>0</v>
      </c>
      <c r="CW32" s="55" t="b">
        <f t="shared" si="37"/>
        <v>0</v>
      </c>
      <c r="CX32" s="62" t="str">
        <f t="shared" si="38"/>
        <v>SEQUENCE INCORRECT</v>
      </c>
      <c r="CY32" s="64">
        <f>COUNTIF(B21:B31,T(B32))</f>
        <v>11</v>
      </c>
    </row>
    <row r="33" spans="1:103" s="20" customFormat="1" ht="18.95" customHeight="1" thickBot="1">
      <c r="A33" s="51"/>
      <c r="B33" s="157"/>
      <c r="C33" s="158"/>
      <c r="D33" s="157"/>
      <c r="E33" s="158"/>
      <c r="F33" s="157"/>
      <c r="G33" s="158"/>
      <c r="H33" s="157"/>
      <c r="I33" s="158"/>
      <c r="J33" s="157"/>
      <c r="K33" s="158"/>
      <c r="L33" s="151" t="str">
        <f>IF(AND(B33&lt;&gt;"", H33&lt;&gt;"", J33&lt;&gt;"",OR(H33&lt;=I17,H33="ABS"),OR(J33&lt;=K17,J33="ABS")),IF(AND(J33="ABS"),"ABS",IF(SUM(H33:J33)=0,"ZERO",SUM(H33,J33))),"")</f>
        <v/>
      </c>
      <c r="M33" s="151"/>
      <c r="N33" s="152" t="str">
        <f>IF(AND(A33&lt;&gt;"",B33&lt;&gt;"",D33&lt;&gt;"", F33&lt;&gt;"", H33&lt;&gt;"", J33&lt;&gt;"",S33="",R33="OK",V33="",OR(D33&lt;=E17,D33="ABS"),OR(F33&lt;=G17,F33="ABS"),OR(H33&lt;=I17,H33="ABS"),OR(J33&lt;=K17,J33="ABS")),IF(AND(OR(D33=0,D33="ABS"),OR(F33=0,F33="ABS"),OR(L33=0,L33="ABS"),D33="ABS",F33="ABS",L33="ABS"),"ABS",IF(AND(SUM(D33:F33)=0,OR(L33="ZERO",L33="ABS")),"ZERO",IF(L33="ABS",SUM(D33,F33),SUM(D33,F33,H33,J33)))),"")</f>
        <v/>
      </c>
      <c r="O33" s="153"/>
      <c r="P33" s="97" t="str">
        <f>IF(N33="","",IF(O17=250,LOOKUP(N33,{"ABS","ZERO",0,125,137,150,165,187,212},{"FAIL","FAIL","FAIL","C","C+","B","B+","A","A+"}),IF(O17=200,LOOKUP(N33,{"ABS","ZERO",0,100,110,120,132,150,170},{"FAIL","FAIL","FAIL","C","C+","B","B+","A","A+"}),IF(O17=150,LOOKUP(N33,{"ABS","ZERO",0,75,82,90,99,112,127},{"FAIL","FAIL","FAIL","C","C+","B","B+","A","A+"}),IF(O17=100,LOOKUP(N33,{"ABS","ZERO",0,50,55,60,66,75,85},{"FAIL","FAIL","FAIL","C","C+","B","B+","A","A+"}),IF(O17=50,LOOKUP(N33,{"ABS","ZERO",0,25,27,30,33,37,42},{"FAIL","FAIL","FAIL","C","C+","B","B+","A","A+"})))))))</f>
        <v/>
      </c>
      <c r="Q33" s="210"/>
      <c r="R33" s="66" t="str">
        <f t="shared" si="0"/>
        <v/>
      </c>
      <c r="S33" s="169" t="str">
        <f>IF(AND(A33&lt;&gt;"",B33&lt;&gt;""),IF(OR(D33&lt;&gt;"ABS"),IF(OR(AND(D33&lt;ROUNDDOWN((0.7*E17),0),D33&lt;&gt;0),D33&gt;E17,D33=""),"Attendance Marks incorrect",""),""),"")</f>
        <v/>
      </c>
      <c r="T33" s="304"/>
      <c r="U33" s="304"/>
      <c r="V33" s="148" t="str">
        <f>IF(OR(AND(OR(F33&lt;=G17, F33=0, F33="ABS"),OR(H33&lt;=I17, H33=0, H33="ABS"),OR(J33&lt;=K17, J33=0,J33="ABS"))),IF(OR(AND(A33="",B33="",D33="",F33="",H33="",J33=""),AND(A33&lt;&gt;"",B33&lt;&gt;"",D33&lt;&gt;"",F33&lt;&gt;"",H33&lt;&gt;"",J33&lt;&gt;"", AG33="OK")),"","Given Marks or Format is incorrect"),"Given Marks or Format is incorrect")</f>
        <v/>
      </c>
      <c r="W33" s="149"/>
      <c r="X33" s="150"/>
      <c r="Y33" s="109" t="b">
        <f>IF(AND(EXACT(LEFT(B33,3),LEFT(G10,3)),MID(B33,4,1)="-",ISNUMBER(INT(MID(B33,5,1))),ISNUMBER(INT(MID(B33,6,1))),MID(B33,5,2)&lt;&gt;"00",MID(B33,5,2)&lt;&gt;MID(G10,2,2),EXACT(MID(B33,7,4),RIGHT(G10,4)),ISNUMBER(INT(MID(B33,11,1))),ISNUMBER(INT(MID(B33,12,1))),MID(B33,11,2)&lt;&gt;"00",OR(ISNUMBER(INT(MID(B33,11,3))),MID(B33,13,1)=""),OR(AND(ISNUMBER(INT(MID(B33,11,3))),MID(B33,11,1)&lt;&gt;"0",MID(B33,14,1)=""),AND((ISNUMBER(INT(MID(B33,11,2)))),MID(B33,13,1)=""))),"oKK")</f>
        <v>0</v>
      </c>
      <c r="Z33" s="1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1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12" t="b">
        <f>IF(AND( EXACT(LEFT(B33,LEN(G8)), G8),ISNUMBER(INT(MID(B33,(LEN(G8)+1),1))),ISNUMBER(INT(MID(B33,(LEN(G8)+2),1))), MID(B33,(LEN(G8)+1),2)&lt;&gt;"00",OR(ISNUMBER(INT(MID(B33,(LEN(G8)+3),1))),MID(B33,(LEN(G8)+3),1)=""),  OR(AND(ISNUMBER(INT(MID(B33,(LEN(G8)+1),3))),MID(B33,(LEN(G8)+1),1)&lt;&gt;"0", MID(B33,(LEN(G8)+4),1)=""),AND((ISNUMBER(INT(MID(B33,(LEN(G8)+1),2)))),MID(B33,(LEN(G8)+3),1)=""))),"OK")</f>
        <v>0</v>
      </c>
      <c r="AC33" s="1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14" t="b">
        <f>IF(LEFT(B33,1)="K",IF(AND(EXACT(LEFT(B33,3),LEFT(G8,3)),MID(B33,4,1)="-",ISNUMBER(INT(MID(B33,5,1))),ISNUMBER(INT(MID(B33,6,1))),MID(B33,5,2)&lt;&gt;"00", MID(B33,5,2)&lt;&gt;MID(G8,2,2),EXACT(MID(B33,7,2), RIGHT(G8,2)),ISNUMBER(INT(MID(B33,9,1))),ISNUMBER(INT(MID(B33,10,1))),MID(B33,9,2)&lt;&gt;"00",OR(ISNUMBER(INT(MID(B33,9,3))),MID(B33,11,1)=""),OR(AND(ISNUMBER(INT(MID(B33,9,3))),MID(B33,9,1)&lt;&gt;"0",MID(B33,12,1)=""),AND((ISNUMBER(INT(MID(B33,9,2)))),MID(B33,11,1)=""))),"oKK"))</f>
        <v>0</v>
      </c>
      <c r="AE33" s="15"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20" t="b">
        <f t="shared" si="28"/>
        <v>0</v>
      </c>
      <c r="AG33" s="20" t="str">
        <f t="shared" si="1"/>
        <v>S# INCORRECT</v>
      </c>
      <c r="BO33" s="55" t="str">
        <f t="shared" si="2"/>
        <v/>
      </c>
      <c r="BP33" s="55" t="b">
        <f t="shared" si="3"/>
        <v>0</v>
      </c>
      <c r="BQ33" s="55" t="b">
        <f t="shared" si="4"/>
        <v>0</v>
      </c>
      <c r="BR33" s="55" t="b">
        <f t="shared" si="5"/>
        <v>0</v>
      </c>
      <c r="BS33" s="55" t="str">
        <f t="shared" si="6"/>
        <v/>
      </c>
      <c r="BT33" s="55" t="str">
        <f t="shared" si="7"/>
        <v/>
      </c>
      <c r="BU33" s="55" t="str">
        <f t="shared" si="8"/>
        <v/>
      </c>
      <c r="BV33" s="55" t="str">
        <f t="shared" si="9"/>
        <v/>
      </c>
      <c r="BW33" s="60" t="str">
        <f t="shared" si="10"/>
        <v/>
      </c>
      <c r="BX33" s="61" t="str">
        <f t="shared" si="29"/>
        <v>INCORRECT</v>
      </c>
      <c r="BY33" s="55" t="b">
        <f t="shared" si="30"/>
        <v>0</v>
      </c>
      <c r="BZ33" s="62" t="str">
        <f t="shared" si="11"/>
        <v/>
      </c>
      <c r="CA33" s="55" t="b">
        <f t="shared" si="12"/>
        <v>0</v>
      </c>
      <c r="CB33" s="55" t="b">
        <f t="shared" si="13"/>
        <v>0</v>
      </c>
      <c r="CC33" s="55" t="b">
        <f t="shared" si="14"/>
        <v>0</v>
      </c>
      <c r="CD33" s="55" t="b">
        <f t="shared" si="15"/>
        <v>0</v>
      </c>
      <c r="CE33" s="55" t="b">
        <f t="shared" si="16"/>
        <v>0</v>
      </c>
      <c r="CF33" s="55" t="b">
        <f t="shared" si="17"/>
        <v>0</v>
      </c>
      <c r="CG33" s="55" t="str">
        <f t="shared" si="18"/>
        <v/>
      </c>
      <c r="CH33" s="55" t="str">
        <f t="shared" si="19"/>
        <v/>
      </c>
      <c r="CI33" s="55" t="str">
        <f t="shared" si="20"/>
        <v/>
      </c>
      <c r="CJ33" s="55" t="str">
        <f t="shared" si="21"/>
        <v/>
      </c>
      <c r="CK33" s="55" t="str">
        <f t="shared" si="22"/>
        <v/>
      </c>
      <c r="CL33" s="55" t="str">
        <f t="shared" si="23"/>
        <v/>
      </c>
      <c r="CM33" s="62" t="str">
        <f t="shared" si="24"/>
        <v/>
      </c>
      <c r="CN33" s="62" t="str">
        <f t="shared" si="25"/>
        <v/>
      </c>
      <c r="CO33" s="63" t="str">
        <f t="shared" si="26"/>
        <v>NO</v>
      </c>
      <c r="CP33" s="63" t="str">
        <f t="shared" si="27"/>
        <v>NO</v>
      </c>
      <c r="CQ33" s="61" t="str">
        <f t="shared" si="31"/>
        <v>NO</v>
      </c>
      <c r="CR33" s="61" t="str">
        <f t="shared" si="32"/>
        <v>NO</v>
      </c>
      <c r="CS33" s="63" t="str">
        <f t="shared" si="33"/>
        <v>OK</v>
      </c>
      <c r="CT33" s="55" t="b">
        <f t="shared" si="34"/>
        <v>0</v>
      </c>
      <c r="CU33" s="55" t="b">
        <f t="shared" si="35"/>
        <v>0</v>
      </c>
      <c r="CV33" s="55" t="b">
        <f t="shared" si="36"/>
        <v>0</v>
      </c>
      <c r="CW33" s="55" t="b">
        <f t="shared" si="37"/>
        <v>0</v>
      </c>
      <c r="CX33" s="62" t="str">
        <f t="shared" si="38"/>
        <v>SEQUENCE INCORRECT</v>
      </c>
      <c r="CY33" s="64">
        <f>COUNTIF(B21:B32,T(B33))</f>
        <v>12</v>
      </c>
    </row>
    <row r="34" spans="1:103" s="20" customFormat="1" ht="18.95" customHeight="1" thickBot="1">
      <c r="A34" s="51"/>
      <c r="B34" s="157"/>
      <c r="C34" s="158"/>
      <c r="D34" s="157"/>
      <c r="E34" s="158"/>
      <c r="F34" s="157"/>
      <c r="G34" s="158"/>
      <c r="H34" s="157"/>
      <c r="I34" s="158"/>
      <c r="J34" s="157"/>
      <c r="K34" s="158"/>
      <c r="L34" s="151" t="str">
        <f>IF(AND(B34&lt;&gt;"", H34&lt;&gt;"", J34&lt;&gt;"",OR(H34&lt;=I17,H34="ABS"),OR(J34&lt;=K17,J34="ABS")),IF(AND(J34="ABS"),"ABS",IF(SUM(H34:J34)=0,"ZERO",SUM(H34,J34))),"")</f>
        <v/>
      </c>
      <c r="M34" s="151"/>
      <c r="N34" s="152" t="str">
        <f>IF(AND(A34&lt;&gt;"",B34&lt;&gt;"",D34&lt;&gt;"", F34&lt;&gt;"", H34&lt;&gt;"", J34&lt;&gt;"",S34="",R34="OK",V34="",OR(D34&lt;=E17,D34="ABS"),OR(F34&lt;=G17,F34="ABS"),OR(H34&lt;=I17,H34="ABS"),OR(J34&lt;=K17,J34="ABS")),IF(AND(OR(D34=0,D34="ABS"),OR(F34=0,F34="ABS"),OR(L34=0,L34="ABS"),D34="ABS",F34="ABS",L34="ABS"),"ABS",IF(AND(SUM(D34:F34)=0,OR(L34="ZERO",L34="ABS")),"ZERO",IF(L34="ABS",SUM(D34,F34),SUM(D34,F34,H34,J34)))),"")</f>
        <v/>
      </c>
      <c r="O34" s="153"/>
      <c r="P34" s="97" t="str">
        <f>IF(N34="","",IF(O17=250,LOOKUP(N34,{"ABS","ZERO",0,125,137,150,165,187,212},{"FAIL","FAIL","FAIL","C","C+","B","B+","A","A+"}),IF(O17=200,LOOKUP(N34,{"ABS","ZERO",0,100,110,120,132,150,170},{"FAIL","FAIL","FAIL","C","C+","B","B+","A","A+"}),IF(O17=150,LOOKUP(N34,{"ABS","ZERO",0,75,82,90,99,112,127},{"FAIL","FAIL","FAIL","C","C+","B","B+","A","A+"}),IF(O17=100,LOOKUP(N34,{"ABS","ZERO",0,50,55,60,66,75,85},{"FAIL","FAIL","FAIL","C","C+","B","B+","A","A+"}),IF(O17=50,LOOKUP(N34,{"ABS","ZERO",0,25,27,30,33,37,42},{"FAIL","FAIL","FAIL","C","C+","B","B+","A","A+"})))))))</f>
        <v/>
      </c>
      <c r="Q34" s="210"/>
      <c r="R34" s="66" t="str">
        <f t="shared" si="0"/>
        <v/>
      </c>
      <c r="S34" s="169" t="str">
        <f>IF(AND(A34&lt;&gt;"",B34&lt;&gt;""),IF(OR(D34&lt;&gt;"ABS"),IF(OR(AND(D34&lt;ROUNDDOWN((0.7*E17),0),D34&lt;&gt;0),D34&gt;E17,D34=""),"Attendance Marks incorrect",""),""),"")</f>
        <v/>
      </c>
      <c r="T34" s="304"/>
      <c r="U34" s="304"/>
      <c r="V34" s="148" t="str">
        <f>IF(OR(AND(OR(F34&lt;=G17, F34=0, F34="ABS"),OR(H34&lt;=I17, H34=0, H34="ABS"),OR(J34&lt;=K17, J34=0,J34="ABS"))),IF(OR(AND(A34="",B34="",D34="",F34="",H34="",J34=""),AND(A34&lt;&gt;"",B34&lt;&gt;"",D34&lt;&gt;"",F34&lt;&gt;"",H34&lt;&gt;"",J34&lt;&gt;"", AG34="OK")),"","Given Marks or Format is incorrect"),"Given Marks or Format is incorrect")</f>
        <v/>
      </c>
      <c r="W34" s="149"/>
      <c r="X34" s="150"/>
      <c r="Y34" s="109" t="b">
        <f>IF(AND(EXACT(LEFT(B34,3),LEFT(G10,3)),MID(B34,4,1)="-",ISNUMBER(INT(MID(B34,5,1))),ISNUMBER(INT(MID(B34,6,1))),MID(B34,5,2)&lt;&gt;"00",MID(B34,5,2)&lt;&gt;MID(G10,2,2),EXACT(MID(B34,7,4),RIGHT(G10,4)),ISNUMBER(INT(MID(B34,11,1))),ISNUMBER(INT(MID(B34,12,1))),MID(B34,11,2)&lt;&gt;"00",OR(ISNUMBER(INT(MID(B34,11,3))),MID(B34,13,1)=""),OR(AND(ISNUMBER(INT(MID(B34,11,3))),MID(B34,11,1)&lt;&gt;"0",MID(B34,14,1)=""),AND((ISNUMBER(INT(MID(B34,11,2)))),MID(B34,13,1)=""))),"oKK")</f>
        <v>0</v>
      </c>
      <c r="Z34" s="1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1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12" t="b">
        <f>IF(AND( EXACT(LEFT(B34,LEN(G8)), G8),ISNUMBER(INT(MID(B34,(LEN(G8)+1),1))),ISNUMBER(INT(MID(B34,(LEN(G8)+2),1))), MID(B34,(LEN(G8)+1),2)&lt;&gt;"00",OR(ISNUMBER(INT(MID(B34,(LEN(G8)+3),1))),MID(B34,(LEN(G8)+3),1)=""),  OR(AND(ISNUMBER(INT(MID(B34,(LEN(G8)+1),3))),MID(B34,(LEN(G8)+1),1)&lt;&gt;"0", MID(B34,(LEN(G8)+4),1)=""),AND((ISNUMBER(INT(MID(B34,(LEN(G8)+1),2)))),MID(B34,(LEN(G8)+3),1)=""))),"OK")</f>
        <v>0</v>
      </c>
      <c r="AC34" s="1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14" t="b">
        <f>IF(LEFT(B34,1)="K",IF(AND(EXACT(LEFT(B34,3),LEFT(G8,3)),MID(B34,4,1)="-",ISNUMBER(INT(MID(B34,5,1))),ISNUMBER(INT(MID(B34,6,1))),MID(B34,5,2)&lt;&gt;"00", MID(B34,5,2)&lt;&gt;MID(G8,2,2),EXACT(MID(B34,7,2), RIGHT(G8,2)),ISNUMBER(INT(MID(B34,9,1))),ISNUMBER(INT(MID(B34,10,1))),MID(B34,9,2)&lt;&gt;"00",OR(ISNUMBER(INT(MID(B34,9,3))),MID(B34,11,1)=""),OR(AND(ISNUMBER(INT(MID(B34,9,3))),MID(B34,9,1)&lt;&gt;"0",MID(B34,12,1)=""),AND((ISNUMBER(INT(MID(B34,9,2)))),MID(B34,11,1)=""))),"oKK"))</f>
        <v>0</v>
      </c>
      <c r="AE34" s="15"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20" t="b">
        <f t="shared" si="28"/>
        <v>0</v>
      </c>
      <c r="AG34" s="20" t="str">
        <f t="shared" si="1"/>
        <v>S# INCORRECT</v>
      </c>
      <c r="BO34" s="55" t="str">
        <f t="shared" si="2"/>
        <v/>
      </c>
      <c r="BP34" s="55" t="b">
        <f t="shared" si="3"/>
        <v>0</v>
      </c>
      <c r="BQ34" s="55" t="b">
        <f t="shared" si="4"/>
        <v>0</v>
      </c>
      <c r="BR34" s="55" t="b">
        <f t="shared" si="5"/>
        <v>0</v>
      </c>
      <c r="BS34" s="55" t="str">
        <f t="shared" si="6"/>
        <v/>
      </c>
      <c r="BT34" s="55" t="str">
        <f t="shared" si="7"/>
        <v/>
      </c>
      <c r="BU34" s="55" t="str">
        <f t="shared" si="8"/>
        <v/>
      </c>
      <c r="BV34" s="55" t="str">
        <f t="shared" si="9"/>
        <v/>
      </c>
      <c r="BW34" s="60" t="str">
        <f t="shared" si="10"/>
        <v/>
      </c>
      <c r="BX34" s="61" t="str">
        <f t="shared" si="29"/>
        <v>INCORRECT</v>
      </c>
      <c r="BY34" s="55" t="b">
        <f t="shared" si="30"/>
        <v>0</v>
      </c>
      <c r="BZ34" s="62" t="str">
        <f t="shared" si="11"/>
        <v/>
      </c>
      <c r="CA34" s="55" t="b">
        <f t="shared" si="12"/>
        <v>0</v>
      </c>
      <c r="CB34" s="55" t="b">
        <f t="shared" si="13"/>
        <v>0</v>
      </c>
      <c r="CC34" s="55" t="b">
        <f t="shared" si="14"/>
        <v>0</v>
      </c>
      <c r="CD34" s="55" t="b">
        <f t="shared" si="15"/>
        <v>0</v>
      </c>
      <c r="CE34" s="55" t="b">
        <f t="shared" si="16"/>
        <v>0</v>
      </c>
      <c r="CF34" s="55" t="b">
        <f t="shared" si="17"/>
        <v>0</v>
      </c>
      <c r="CG34" s="55" t="str">
        <f t="shared" si="18"/>
        <v/>
      </c>
      <c r="CH34" s="55" t="str">
        <f t="shared" si="19"/>
        <v/>
      </c>
      <c r="CI34" s="55" t="str">
        <f t="shared" si="20"/>
        <v/>
      </c>
      <c r="CJ34" s="55" t="str">
        <f t="shared" si="21"/>
        <v/>
      </c>
      <c r="CK34" s="55" t="str">
        <f t="shared" si="22"/>
        <v/>
      </c>
      <c r="CL34" s="55" t="str">
        <f t="shared" si="23"/>
        <v/>
      </c>
      <c r="CM34" s="62" t="str">
        <f t="shared" si="24"/>
        <v/>
      </c>
      <c r="CN34" s="62" t="str">
        <f t="shared" si="25"/>
        <v/>
      </c>
      <c r="CO34" s="63" t="str">
        <f t="shared" si="26"/>
        <v>NO</v>
      </c>
      <c r="CP34" s="63" t="str">
        <f t="shared" si="27"/>
        <v>NO</v>
      </c>
      <c r="CQ34" s="61" t="str">
        <f t="shared" si="31"/>
        <v>NO</v>
      </c>
      <c r="CR34" s="61" t="str">
        <f t="shared" si="32"/>
        <v>NO</v>
      </c>
      <c r="CS34" s="63" t="str">
        <f t="shared" si="33"/>
        <v>OK</v>
      </c>
      <c r="CT34" s="55" t="b">
        <f t="shared" si="34"/>
        <v>0</v>
      </c>
      <c r="CU34" s="55" t="b">
        <f t="shared" si="35"/>
        <v>0</v>
      </c>
      <c r="CV34" s="55" t="b">
        <f t="shared" si="36"/>
        <v>0</v>
      </c>
      <c r="CW34" s="55" t="b">
        <f t="shared" si="37"/>
        <v>0</v>
      </c>
      <c r="CX34" s="62" t="str">
        <f t="shared" si="38"/>
        <v>SEQUENCE INCORRECT</v>
      </c>
      <c r="CY34" s="64">
        <f>COUNTIF(B21:B33,T(B34))</f>
        <v>13</v>
      </c>
    </row>
    <row r="35" spans="1:103" s="20" customFormat="1" ht="18.95" customHeight="1" thickBot="1">
      <c r="A35" s="51"/>
      <c r="B35" s="157"/>
      <c r="C35" s="158"/>
      <c r="D35" s="157"/>
      <c r="E35" s="158"/>
      <c r="F35" s="157"/>
      <c r="G35" s="158"/>
      <c r="H35" s="157"/>
      <c r="I35" s="158"/>
      <c r="J35" s="157"/>
      <c r="K35" s="158"/>
      <c r="L35" s="151" t="str">
        <f>IF(AND(B35&lt;&gt;"", H35&lt;&gt;"", J35&lt;&gt;"",OR(H35&lt;=I17,H35="ABS"),OR(J35&lt;=K17,J35="ABS")),IF(AND(J35="ABS"),"ABS",IF(SUM(H35:J35)=0,"ZERO",SUM(H35,J35))),"")</f>
        <v/>
      </c>
      <c r="M35" s="151"/>
      <c r="N35" s="152" t="str">
        <f>IF(AND(A35&lt;&gt;"",B35&lt;&gt;"",D35&lt;&gt;"", F35&lt;&gt;"", H35&lt;&gt;"", J35&lt;&gt;"",S35="",R35="OK",V35="",OR(D35&lt;=E17,D35="ABS"),OR(F35&lt;=G17,F35="ABS"),OR(H35&lt;=I17,H35="ABS"),OR(J35&lt;=K17,J35="ABS")),IF(AND(OR(D35=0,D35="ABS"),OR(F35=0,F35="ABS"),OR(L35=0,L35="ABS"),D35="ABS",F35="ABS",L35="ABS"),"ABS",IF(AND(SUM(D35:F35)=0,OR(L35="ZERO",L35="ABS")),"ZERO",IF(L35="ABS",SUM(D35,F35),SUM(D35,F35,H35,J35)))),"")</f>
        <v/>
      </c>
      <c r="O35" s="153"/>
      <c r="P35" s="97" t="str">
        <f>IF(N35="","",IF(O17=250,LOOKUP(N35,{"ABS","ZERO",0,125,137,150,165,187,212},{"FAIL","FAIL","FAIL","C","C+","B","B+","A","A+"}),IF(O17=200,LOOKUP(N35,{"ABS","ZERO",0,100,110,120,132,150,170},{"FAIL","FAIL","FAIL","C","C+","B","B+","A","A+"}),IF(O17=150,LOOKUP(N35,{"ABS","ZERO",0,75,82,90,99,112,127},{"FAIL","FAIL","FAIL","C","C+","B","B+","A","A+"}),IF(O17=100,LOOKUP(N35,{"ABS","ZERO",0,50,55,60,66,75,85},{"FAIL","FAIL","FAIL","C","C+","B","B+","A","A+"}),IF(O17=50,LOOKUP(N35,{"ABS","ZERO",0,25,27,30,33,37,42},{"FAIL","FAIL","FAIL","C","C+","B","B+","A","A+"})))))))</f>
        <v/>
      </c>
      <c r="Q35" s="210"/>
      <c r="R35" s="66" t="str">
        <f t="shared" si="0"/>
        <v/>
      </c>
      <c r="S35" s="169" t="str">
        <f>IF(AND(A35&lt;&gt;"",B35&lt;&gt;""),IF(OR(D35&lt;&gt;"ABS"),IF(OR(AND(D35&lt;ROUNDDOWN((0.7*E17),0),D35&lt;&gt;0),D35&gt;E17,D35=""),"Attendance Marks incorrect",""),""),"")</f>
        <v/>
      </c>
      <c r="T35" s="304"/>
      <c r="U35" s="304"/>
      <c r="V35" s="148" t="str">
        <f>IF(OR(AND(OR(F35&lt;=G17, F35=0, F35="ABS"),OR(H35&lt;=I17, H35=0, H35="ABS"),OR(J35&lt;=K17, J35=0,J35="ABS"))),IF(OR(AND(A35="",B35="",D35="",F35="",H35="",J35=""),AND(A35&lt;&gt;"",B35&lt;&gt;"",D35&lt;&gt;"",F35&lt;&gt;"",H35&lt;&gt;"",J35&lt;&gt;"", AG35="OK")),"","Given Marks or Format is incorrect"),"Given Marks or Format is incorrect")</f>
        <v/>
      </c>
      <c r="W35" s="149"/>
      <c r="X35" s="150"/>
      <c r="Y35" s="109" t="b">
        <f>IF(AND(EXACT(LEFT(B35,3),LEFT(G10,3)),MID(B35,4,1)="-",ISNUMBER(INT(MID(B35,5,1))),ISNUMBER(INT(MID(B35,6,1))),MID(B35,5,2)&lt;&gt;"00",MID(B35,5,2)&lt;&gt;MID(G10,2,2),EXACT(MID(B35,7,4),RIGHT(G10,4)),ISNUMBER(INT(MID(B35,11,1))),ISNUMBER(INT(MID(B35,12,1))),MID(B35,11,2)&lt;&gt;"00",OR(ISNUMBER(INT(MID(B35,11,3))),MID(B35,13,1)=""),OR(AND(ISNUMBER(INT(MID(B35,11,3))),MID(B35,11,1)&lt;&gt;"0",MID(B35,14,1)=""),AND((ISNUMBER(INT(MID(B35,11,2)))),MID(B35,13,1)=""))),"oKK")</f>
        <v>0</v>
      </c>
      <c r="Z35" s="1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1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12" t="b">
        <f>IF(AND( EXACT(LEFT(B35,LEN(G8)), G8),ISNUMBER(INT(MID(B35,(LEN(G8)+1),1))),ISNUMBER(INT(MID(B35,(LEN(G8)+2),1))), MID(B35,(LEN(G8)+1),2)&lt;&gt;"00",OR(ISNUMBER(INT(MID(B35,(LEN(G8)+3),1))),MID(B35,(LEN(G8)+3),1)=""),  OR(AND(ISNUMBER(INT(MID(B35,(LEN(G8)+1),3))),MID(B35,(LEN(G8)+1),1)&lt;&gt;"0", MID(B35,(LEN(G8)+4),1)=""),AND((ISNUMBER(INT(MID(B35,(LEN(G8)+1),2)))),MID(B35,(LEN(G8)+3),1)=""))),"OK")</f>
        <v>0</v>
      </c>
      <c r="AC35" s="1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14" t="b">
        <f>IF(LEFT(B35,1)="K",IF(AND(EXACT(LEFT(B35,3),LEFT(G8,3)),MID(B35,4,1)="-",ISNUMBER(INT(MID(B35,5,1))),ISNUMBER(INT(MID(B35,6,1))),MID(B35,5,2)&lt;&gt;"00", MID(B35,5,2)&lt;&gt;MID(G8,2,2),EXACT(MID(B35,7,2), RIGHT(G8,2)),ISNUMBER(INT(MID(B35,9,1))),ISNUMBER(INT(MID(B35,10,1))),MID(B35,9,2)&lt;&gt;"00",OR(ISNUMBER(INT(MID(B35,9,3))),MID(B35,11,1)=""),OR(AND(ISNUMBER(INT(MID(B35,9,3))),MID(B35,9,1)&lt;&gt;"0",MID(B35,12,1)=""),AND((ISNUMBER(INT(MID(B35,9,2)))),MID(B35,11,1)=""))),"oKK"))</f>
        <v>0</v>
      </c>
      <c r="AE35" s="15"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20" t="b">
        <f t="shared" si="28"/>
        <v>0</v>
      </c>
      <c r="AG35" s="20" t="str">
        <f t="shared" si="1"/>
        <v>S# INCORRECT</v>
      </c>
      <c r="BO35" s="55" t="str">
        <f t="shared" si="2"/>
        <v/>
      </c>
      <c r="BP35" s="55" t="b">
        <f t="shared" si="3"/>
        <v>0</v>
      </c>
      <c r="BQ35" s="55" t="b">
        <f t="shared" si="4"/>
        <v>0</v>
      </c>
      <c r="BR35" s="55" t="b">
        <f t="shared" si="5"/>
        <v>0</v>
      </c>
      <c r="BS35" s="55" t="str">
        <f t="shared" si="6"/>
        <v/>
      </c>
      <c r="BT35" s="55" t="str">
        <f t="shared" si="7"/>
        <v/>
      </c>
      <c r="BU35" s="55" t="str">
        <f t="shared" si="8"/>
        <v/>
      </c>
      <c r="BV35" s="55" t="str">
        <f t="shared" si="9"/>
        <v/>
      </c>
      <c r="BW35" s="60" t="str">
        <f t="shared" si="10"/>
        <v/>
      </c>
      <c r="BX35" s="61" t="str">
        <f t="shared" si="29"/>
        <v>INCORRECT</v>
      </c>
      <c r="BY35" s="55" t="b">
        <f t="shared" si="30"/>
        <v>0</v>
      </c>
      <c r="BZ35" s="62" t="str">
        <f t="shared" si="11"/>
        <v/>
      </c>
      <c r="CA35" s="55" t="b">
        <f t="shared" si="12"/>
        <v>0</v>
      </c>
      <c r="CB35" s="55" t="b">
        <f t="shared" si="13"/>
        <v>0</v>
      </c>
      <c r="CC35" s="55" t="b">
        <f t="shared" si="14"/>
        <v>0</v>
      </c>
      <c r="CD35" s="55" t="b">
        <f t="shared" si="15"/>
        <v>0</v>
      </c>
      <c r="CE35" s="55" t="b">
        <f t="shared" si="16"/>
        <v>0</v>
      </c>
      <c r="CF35" s="55" t="b">
        <f t="shared" si="17"/>
        <v>0</v>
      </c>
      <c r="CG35" s="55" t="str">
        <f t="shared" si="18"/>
        <v/>
      </c>
      <c r="CH35" s="55" t="str">
        <f t="shared" si="19"/>
        <v/>
      </c>
      <c r="CI35" s="55" t="str">
        <f t="shared" si="20"/>
        <v/>
      </c>
      <c r="CJ35" s="55" t="str">
        <f t="shared" si="21"/>
        <v/>
      </c>
      <c r="CK35" s="55" t="str">
        <f t="shared" si="22"/>
        <v/>
      </c>
      <c r="CL35" s="55" t="str">
        <f t="shared" si="23"/>
        <v/>
      </c>
      <c r="CM35" s="62" t="str">
        <f t="shared" si="24"/>
        <v/>
      </c>
      <c r="CN35" s="62" t="str">
        <f t="shared" si="25"/>
        <v/>
      </c>
      <c r="CO35" s="63" t="str">
        <f t="shared" si="26"/>
        <v>NO</v>
      </c>
      <c r="CP35" s="63" t="str">
        <f t="shared" si="27"/>
        <v>NO</v>
      </c>
      <c r="CQ35" s="61" t="str">
        <f t="shared" si="31"/>
        <v>NO</v>
      </c>
      <c r="CR35" s="61" t="str">
        <f t="shared" si="32"/>
        <v>NO</v>
      </c>
      <c r="CS35" s="63" t="str">
        <f t="shared" si="33"/>
        <v>OK</v>
      </c>
      <c r="CT35" s="55" t="b">
        <f t="shared" si="34"/>
        <v>0</v>
      </c>
      <c r="CU35" s="55" t="b">
        <f t="shared" si="35"/>
        <v>0</v>
      </c>
      <c r="CV35" s="55" t="b">
        <f t="shared" si="36"/>
        <v>0</v>
      </c>
      <c r="CW35" s="55" t="b">
        <f t="shared" si="37"/>
        <v>0</v>
      </c>
      <c r="CX35" s="62" t="str">
        <f t="shared" si="38"/>
        <v>SEQUENCE INCORRECT</v>
      </c>
      <c r="CY35" s="64">
        <f>COUNTIF(B21:B34,T(B35))</f>
        <v>14</v>
      </c>
    </row>
    <row r="36" spans="1:103" s="20" customFormat="1" ht="18.95" customHeight="1" thickBot="1">
      <c r="A36" s="51"/>
      <c r="B36" s="157"/>
      <c r="C36" s="158"/>
      <c r="D36" s="157"/>
      <c r="E36" s="158"/>
      <c r="F36" s="157"/>
      <c r="G36" s="158"/>
      <c r="H36" s="157"/>
      <c r="I36" s="158"/>
      <c r="J36" s="157"/>
      <c r="K36" s="158"/>
      <c r="L36" s="151" t="str">
        <f>IF(AND(B36&lt;&gt;"", H36&lt;&gt;"", J36&lt;&gt;"",OR(H36&lt;=I17,H36="ABS"),OR(J36&lt;=K17,J36="ABS")),IF(AND(J36="ABS"),"ABS",IF(SUM(H36:J36)=0,"ZERO",SUM(H36,J36))),"")</f>
        <v/>
      </c>
      <c r="M36" s="151"/>
      <c r="N36" s="152" t="str">
        <f>IF(AND(A36&lt;&gt;"",B36&lt;&gt;"",D36&lt;&gt;"", F36&lt;&gt;"", H36&lt;&gt;"", J36&lt;&gt;"",S36="",R36="OK",V36="",OR(D36&lt;=E17,D36="ABS"),OR(F36&lt;=G17,F36="ABS"),OR(H36&lt;=I17,H36="ABS"),OR(J36&lt;=K17,J36="ABS")),IF(AND(OR(D36=0,D36="ABS"),OR(F36=0,F36="ABS"),OR(L36=0,L36="ABS"),D36="ABS",F36="ABS",L36="ABS"),"ABS",IF(AND(SUM(D36:F36)=0,OR(L36="ZERO",L36="ABS")),"ZERO",IF(L36="ABS",SUM(D36,F36),SUM(D36,F36,H36,J36)))),"")</f>
        <v/>
      </c>
      <c r="O36" s="153"/>
      <c r="P36" s="97" t="str">
        <f>IF(N36="","",IF(O17=250,LOOKUP(N36,{"ABS","ZERO",0,125,137,150,165,187,212},{"FAIL","FAIL","FAIL","C","C+","B","B+","A","A+"}),IF(O17=200,LOOKUP(N36,{"ABS","ZERO",0,100,110,120,132,150,170},{"FAIL","FAIL","FAIL","C","C+","B","B+","A","A+"}),IF(O17=150,LOOKUP(N36,{"ABS","ZERO",0,75,82,90,99,112,127},{"FAIL","FAIL","FAIL","C","C+","B","B+","A","A+"}),IF(O17=100,LOOKUP(N36,{"ABS","ZERO",0,50,55,60,66,75,85},{"FAIL","FAIL","FAIL","C","C+","B","B+","A","A+"}),IF(O17=50,LOOKUP(N36,{"ABS","ZERO",0,25,27,30,33,37,42},{"FAIL","FAIL","FAIL","C","C+","B","B+","A","A+"})))))))</f>
        <v/>
      </c>
      <c r="Q36" s="210"/>
      <c r="R36" s="66" t="str">
        <f t="shared" si="0"/>
        <v/>
      </c>
      <c r="S36" s="169" t="str">
        <f>IF(AND(A36&lt;&gt;"",B36&lt;&gt;""),IF(OR(D36&lt;&gt;"ABS"),IF(OR(AND(D36&lt;ROUNDDOWN((0.7*E17),0),D36&lt;&gt;0),D36&gt;E17,D36=""),"Attendance Marks incorrect",""),""),"")</f>
        <v/>
      </c>
      <c r="T36" s="304"/>
      <c r="U36" s="304"/>
      <c r="V36" s="148" t="str">
        <f>IF(OR(AND(OR(F36&lt;=G17, F36=0, F36="ABS"),OR(H36&lt;=I17, H36=0, H36="ABS"),OR(J36&lt;=K17, J36=0,J36="ABS"))),IF(OR(AND(A36="",B36="",D36="",F36="",H36="",J36=""),AND(A36&lt;&gt;"",B36&lt;&gt;"",D36&lt;&gt;"",F36&lt;&gt;"",H36&lt;&gt;"",J36&lt;&gt;"", AG36="OK")),"","Given Marks or Format is incorrect"),"Given Marks or Format is incorrect")</f>
        <v/>
      </c>
      <c r="W36" s="149"/>
      <c r="X36" s="150"/>
      <c r="Y36" s="109" t="b">
        <f>IF(AND(EXACT(LEFT(B36,3),LEFT(G10,3)),MID(B36,4,1)="-",ISNUMBER(INT(MID(B36,5,1))),ISNUMBER(INT(MID(B36,6,1))),MID(B36,5,2)&lt;&gt;"00",MID(B36,5,2)&lt;&gt;MID(G10,2,2),EXACT(MID(B36,7,4),RIGHT(G10,4)),ISNUMBER(INT(MID(B36,11,1))),ISNUMBER(INT(MID(B36,12,1))),MID(B36,11,2)&lt;&gt;"00",OR(ISNUMBER(INT(MID(B36,11,3))),MID(B36,13,1)=""),OR(AND(ISNUMBER(INT(MID(B36,11,3))),MID(B36,11,1)&lt;&gt;"0",MID(B36,14,1)=""),AND((ISNUMBER(INT(MID(B36,11,2)))),MID(B36,13,1)=""))),"oKK")</f>
        <v>0</v>
      </c>
      <c r="Z36" s="1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1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12" t="b">
        <f>IF(AND( EXACT(LEFT(B36,LEN(G8)), G8),ISNUMBER(INT(MID(B36,(LEN(G8)+1),1))),ISNUMBER(INT(MID(B36,(LEN(G8)+2),1))), MID(B36,(LEN(G8)+1),2)&lt;&gt;"00",OR(ISNUMBER(INT(MID(B36,(LEN(G8)+3),1))),MID(B36,(LEN(G8)+3),1)=""),  OR(AND(ISNUMBER(INT(MID(B36,(LEN(G8)+1),3))),MID(B36,(LEN(G8)+1),1)&lt;&gt;"0", MID(B36,(LEN(G8)+4),1)=""),AND((ISNUMBER(INT(MID(B36,(LEN(G8)+1),2)))),MID(B36,(LEN(G8)+3),1)=""))),"OK")</f>
        <v>0</v>
      </c>
      <c r="AC36" s="1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14" t="b">
        <f>IF(LEFT(B36,1)="K",IF(AND(EXACT(LEFT(B36,3),LEFT(G8,3)),MID(B36,4,1)="-",ISNUMBER(INT(MID(B36,5,1))),ISNUMBER(INT(MID(B36,6,1))),MID(B36,5,2)&lt;&gt;"00", MID(B36,5,2)&lt;&gt;MID(G8,2,2),EXACT(MID(B36,7,2), RIGHT(G8,2)),ISNUMBER(INT(MID(B36,9,1))),ISNUMBER(INT(MID(B36,10,1))),MID(B36,9,2)&lt;&gt;"00",OR(ISNUMBER(INT(MID(B36,9,3))),MID(B36,11,1)=""),OR(AND(ISNUMBER(INT(MID(B36,9,3))),MID(B36,9,1)&lt;&gt;"0",MID(B36,12,1)=""),AND((ISNUMBER(INT(MID(B36,9,2)))),MID(B36,11,1)=""))),"oKK"))</f>
        <v>0</v>
      </c>
      <c r="AE36" s="15"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20" t="b">
        <f t="shared" si="28"/>
        <v>0</v>
      </c>
      <c r="AG36" s="20" t="str">
        <f t="shared" si="1"/>
        <v>S# INCORRECT</v>
      </c>
      <c r="BO36" s="55" t="str">
        <f t="shared" si="2"/>
        <v/>
      </c>
      <c r="BP36" s="55" t="b">
        <f t="shared" si="3"/>
        <v>0</v>
      </c>
      <c r="BQ36" s="55" t="b">
        <f t="shared" si="4"/>
        <v>0</v>
      </c>
      <c r="BR36" s="55" t="b">
        <f t="shared" si="5"/>
        <v>0</v>
      </c>
      <c r="BS36" s="55" t="str">
        <f t="shared" si="6"/>
        <v/>
      </c>
      <c r="BT36" s="55" t="str">
        <f t="shared" si="7"/>
        <v/>
      </c>
      <c r="BU36" s="55" t="str">
        <f t="shared" si="8"/>
        <v/>
      </c>
      <c r="BV36" s="55" t="str">
        <f t="shared" si="9"/>
        <v/>
      </c>
      <c r="BW36" s="60" t="str">
        <f t="shared" si="10"/>
        <v/>
      </c>
      <c r="BX36" s="61" t="str">
        <f t="shared" si="29"/>
        <v>INCORRECT</v>
      </c>
      <c r="BY36" s="55" t="b">
        <f t="shared" si="30"/>
        <v>0</v>
      </c>
      <c r="BZ36" s="62" t="str">
        <f t="shared" si="11"/>
        <v/>
      </c>
      <c r="CA36" s="55" t="b">
        <f t="shared" si="12"/>
        <v>0</v>
      </c>
      <c r="CB36" s="55" t="b">
        <f t="shared" si="13"/>
        <v>0</v>
      </c>
      <c r="CC36" s="55" t="b">
        <f t="shared" si="14"/>
        <v>0</v>
      </c>
      <c r="CD36" s="55" t="b">
        <f t="shared" si="15"/>
        <v>0</v>
      </c>
      <c r="CE36" s="55" t="b">
        <f t="shared" si="16"/>
        <v>0</v>
      </c>
      <c r="CF36" s="55" t="b">
        <f t="shared" si="17"/>
        <v>0</v>
      </c>
      <c r="CG36" s="55" t="str">
        <f t="shared" si="18"/>
        <v/>
      </c>
      <c r="CH36" s="55" t="str">
        <f t="shared" si="19"/>
        <v/>
      </c>
      <c r="CI36" s="55" t="str">
        <f t="shared" si="20"/>
        <v/>
      </c>
      <c r="CJ36" s="55" t="str">
        <f t="shared" si="21"/>
        <v/>
      </c>
      <c r="CK36" s="55" t="str">
        <f t="shared" si="22"/>
        <v/>
      </c>
      <c r="CL36" s="55" t="str">
        <f t="shared" si="23"/>
        <v/>
      </c>
      <c r="CM36" s="62" t="str">
        <f t="shared" si="24"/>
        <v/>
      </c>
      <c r="CN36" s="62" t="str">
        <f t="shared" si="25"/>
        <v/>
      </c>
      <c r="CO36" s="63" t="str">
        <f t="shared" si="26"/>
        <v>NO</v>
      </c>
      <c r="CP36" s="63" t="str">
        <f t="shared" si="27"/>
        <v>NO</v>
      </c>
      <c r="CQ36" s="61" t="str">
        <f t="shared" si="31"/>
        <v>NO</v>
      </c>
      <c r="CR36" s="61" t="str">
        <f t="shared" si="32"/>
        <v>NO</v>
      </c>
      <c r="CS36" s="63" t="str">
        <f t="shared" si="33"/>
        <v>OK</v>
      </c>
      <c r="CT36" s="55" t="b">
        <f t="shared" si="34"/>
        <v>0</v>
      </c>
      <c r="CU36" s="55" t="b">
        <f t="shared" si="35"/>
        <v>0</v>
      </c>
      <c r="CV36" s="55" t="b">
        <f t="shared" si="36"/>
        <v>0</v>
      </c>
      <c r="CW36" s="55" t="b">
        <f t="shared" si="37"/>
        <v>0</v>
      </c>
      <c r="CX36" s="62" t="str">
        <f t="shared" si="38"/>
        <v>SEQUENCE INCORRECT</v>
      </c>
      <c r="CY36" s="64">
        <f>COUNTIF(B21:B35,T(B36))</f>
        <v>15</v>
      </c>
    </row>
    <row r="37" spans="1:103" s="20" customFormat="1" ht="18.95" customHeight="1" thickBot="1">
      <c r="A37" s="51"/>
      <c r="B37" s="157"/>
      <c r="C37" s="158"/>
      <c r="D37" s="157"/>
      <c r="E37" s="158"/>
      <c r="F37" s="157"/>
      <c r="G37" s="158"/>
      <c r="H37" s="157"/>
      <c r="I37" s="158"/>
      <c r="J37" s="157"/>
      <c r="K37" s="158"/>
      <c r="L37" s="151" t="str">
        <f>IF(AND(B37&lt;&gt;"", H37&lt;&gt;"", J37&lt;&gt;"",OR(H37&lt;=I17,H37="ABS"),OR(J37&lt;=K17,J37="ABS")),IF(AND(J37="ABS"),"ABS",IF(SUM(H37:J37)=0,"ZERO",SUM(H37,J37))),"")</f>
        <v/>
      </c>
      <c r="M37" s="151"/>
      <c r="N37" s="152" t="str">
        <f>IF(AND(A37&lt;&gt;"",B37&lt;&gt;"",D37&lt;&gt;"", F37&lt;&gt;"", H37&lt;&gt;"", J37&lt;&gt;"",S37="",R37="OK",V37="",OR(D37&lt;=E17,D37="ABS"),OR(F37&lt;=G17,F37="ABS"),OR(H37&lt;=I17,H37="ABS"),OR(J37&lt;=K17,J37="ABS")),IF(AND(OR(D37=0,D37="ABS"),OR(F37=0,F37="ABS"),OR(L37=0,L37="ABS"),D37="ABS",F37="ABS",L37="ABS"),"ABS",IF(AND(SUM(D37:F37)=0,OR(L37="ZERO",L37="ABS")),"ZERO",IF(L37="ABS",SUM(D37,F37),SUM(D37,F37,H37,J37)))),"")</f>
        <v/>
      </c>
      <c r="O37" s="153"/>
      <c r="P37" s="97" t="str">
        <f>IF(N37="","",IF(O17=250,LOOKUP(N37,{"ABS","ZERO",0,125,137,150,165,187,212},{"FAIL","FAIL","FAIL","C","C+","B","B+","A","A+"}),IF(O17=200,LOOKUP(N37,{"ABS","ZERO",0,100,110,120,132,150,170},{"FAIL","FAIL","FAIL","C","C+","B","B+","A","A+"}),IF(O17=150,LOOKUP(N37,{"ABS","ZERO",0,75,82,90,99,112,127},{"FAIL","FAIL","FAIL","C","C+","B","B+","A","A+"}),IF(O17=100,LOOKUP(N37,{"ABS","ZERO",0,50,55,60,66,75,85},{"FAIL","FAIL","FAIL","C","C+","B","B+","A","A+"}),IF(O17=50,LOOKUP(N37,{"ABS","ZERO",0,25,27,30,33,37,42},{"FAIL","FAIL","FAIL","C","C+","B","B+","A","A+"})))))))</f>
        <v/>
      </c>
      <c r="Q37" s="210"/>
      <c r="R37" s="66" t="str">
        <f t="shared" si="0"/>
        <v/>
      </c>
      <c r="S37" s="169" t="str">
        <f>IF(AND(A37&lt;&gt;"",B37&lt;&gt;""),IF(OR(D37&lt;&gt;"ABS"),IF(OR(AND(D37&lt;ROUNDDOWN((0.7*E17),0),D37&lt;&gt;0),D37&gt;E17,D37=""),"Attendance Marks incorrect",""),""),"")</f>
        <v/>
      </c>
      <c r="T37" s="304"/>
      <c r="U37" s="304"/>
      <c r="V37" s="148" t="str">
        <f>IF(OR(AND(OR(F37&lt;=G17, F37=0, F37="ABS"),OR(H37&lt;=I17, H37=0, H37="ABS"),OR(J37&lt;=K17, J37=0,J37="ABS"))),IF(OR(AND(A37="",B37="",D37="",F37="",H37="",J37=""),AND(A37&lt;&gt;"",B37&lt;&gt;"",D37&lt;&gt;"",F37&lt;&gt;"",H37&lt;&gt;"",J37&lt;&gt;"", AG37="OK")),"","Given Marks or Format is incorrect"),"Given Marks or Format is incorrect")</f>
        <v/>
      </c>
      <c r="W37" s="149"/>
      <c r="X37" s="150"/>
      <c r="Y37" s="109" t="b">
        <f>IF(AND(EXACT(LEFT(B37,3),LEFT(G10,3)),MID(B37,4,1)="-",ISNUMBER(INT(MID(B37,5,1))),ISNUMBER(INT(MID(B37,6,1))),MID(B37,5,2)&lt;&gt;"00",MID(B37,5,2)&lt;&gt;MID(G10,2,2),EXACT(MID(B37,7,4),RIGHT(G10,4)),ISNUMBER(INT(MID(B37,11,1))),ISNUMBER(INT(MID(B37,12,1))),MID(B37,11,2)&lt;&gt;"00",OR(ISNUMBER(INT(MID(B37,11,3))),MID(B37,13,1)=""),OR(AND(ISNUMBER(INT(MID(B37,11,3))),MID(B37,11,1)&lt;&gt;"0",MID(B37,14,1)=""),AND((ISNUMBER(INT(MID(B37,11,2)))),MID(B37,13,1)=""))),"oKK")</f>
        <v>0</v>
      </c>
      <c r="Z37" s="1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1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12" t="b">
        <f>IF(AND( EXACT(LEFT(B37,LEN(G8)), G8),ISNUMBER(INT(MID(B37,(LEN(G8)+1),1))),ISNUMBER(INT(MID(B37,(LEN(G8)+2),1))), MID(B37,(LEN(G8)+1),2)&lt;&gt;"00",OR(ISNUMBER(INT(MID(B37,(LEN(G8)+3),1))),MID(B37,(LEN(G8)+3),1)=""),  OR(AND(ISNUMBER(INT(MID(B37,(LEN(G8)+1),3))),MID(B37,(LEN(G8)+1),1)&lt;&gt;"0", MID(B37,(LEN(G8)+4),1)=""),AND((ISNUMBER(INT(MID(B37,(LEN(G8)+1),2)))),MID(B37,(LEN(G8)+3),1)=""))),"OK")</f>
        <v>0</v>
      </c>
      <c r="AC37" s="1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14" t="b">
        <f>IF(LEFT(B37,1)="K",IF(AND(EXACT(LEFT(B37,3),LEFT(G8,3)),MID(B37,4,1)="-",ISNUMBER(INT(MID(B37,5,1))),ISNUMBER(INT(MID(B37,6,1))),MID(B37,5,2)&lt;&gt;"00", MID(B37,5,2)&lt;&gt;MID(G8,2,2),EXACT(MID(B37,7,2), RIGHT(G8,2)),ISNUMBER(INT(MID(B37,9,1))),ISNUMBER(INT(MID(B37,10,1))),MID(B37,9,2)&lt;&gt;"00",OR(ISNUMBER(INT(MID(B37,9,3))),MID(B37,11,1)=""),OR(AND(ISNUMBER(INT(MID(B37,9,3))),MID(B37,9,1)&lt;&gt;"0",MID(B37,12,1)=""),AND((ISNUMBER(INT(MID(B37,9,2)))),MID(B37,11,1)=""))),"oKK"))</f>
        <v>0</v>
      </c>
      <c r="AE37" s="15"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20" t="b">
        <f t="shared" si="28"/>
        <v>0</v>
      </c>
      <c r="AG37" s="20" t="str">
        <f t="shared" si="1"/>
        <v>S# INCORRECT</v>
      </c>
      <c r="BO37" s="55" t="str">
        <f t="shared" si="2"/>
        <v/>
      </c>
      <c r="BP37" s="55" t="b">
        <f t="shared" si="3"/>
        <v>0</v>
      </c>
      <c r="BQ37" s="55" t="b">
        <f t="shared" si="4"/>
        <v>0</v>
      </c>
      <c r="BR37" s="55" t="b">
        <f t="shared" si="5"/>
        <v>0</v>
      </c>
      <c r="BS37" s="55" t="str">
        <f t="shared" si="6"/>
        <v/>
      </c>
      <c r="BT37" s="55" t="str">
        <f t="shared" si="7"/>
        <v/>
      </c>
      <c r="BU37" s="55" t="str">
        <f t="shared" si="8"/>
        <v/>
      </c>
      <c r="BV37" s="55" t="str">
        <f t="shared" si="9"/>
        <v/>
      </c>
      <c r="BW37" s="60" t="str">
        <f t="shared" si="10"/>
        <v/>
      </c>
      <c r="BX37" s="61" t="str">
        <f t="shared" si="29"/>
        <v>INCORRECT</v>
      </c>
      <c r="BY37" s="55" t="b">
        <f t="shared" si="30"/>
        <v>0</v>
      </c>
      <c r="BZ37" s="62" t="str">
        <f t="shared" si="11"/>
        <v/>
      </c>
      <c r="CA37" s="55" t="b">
        <f t="shared" si="12"/>
        <v>0</v>
      </c>
      <c r="CB37" s="55" t="b">
        <f t="shared" si="13"/>
        <v>0</v>
      </c>
      <c r="CC37" s="55" t="b">
        <f t="shared" si="14"/>
        <v>0</v>
      </c>
      <c r="CD37" s="55" t="b">
        <f t="shared" si="15"/>
        <v>0</v>
      </c>
      <c r="CE37" s="55" t="b">
        <f t="shared" si="16"/>
        <v>0</v>
      </c>
      <c r="CF37" s="55" t="b">
        <f t="shared" si="17"/>
        <v>0</v>
      </c>
      <c r="CG37" s="55" t="str">
        <f t="shared" si="18"/>
        <v/>
      </c>
      <c r="CH37" s="55" t="str">
        <f t="shared" si="19"/>
        <v/>
      </c>
      <c r="CI37" s="55" t="str">
        <f t="shared" si="20"/>
        <v/>
      </c>
      <c r="CJ37" s="55" t="str">
        <f t="shared" si="21"/>
        <v/>
      </c>
      <c r="CK37" s="55" t="str">
        <f t="shared" si="22"/>
        <v/>
      </c>
      <c r="CL37" s="55" t="str">
        <f t="shared" si="23"/>
        <v/>
      </c>
      <c r="CM37" s="62" t="str">
        <f t="shared" si="24"/>
        <v/>
      </c>
      <c r="CN37" s="62" t="str">
        <f t="shared" si="25"/>
        <v/>
      </c>
      <c r="CO37" s="63" t="str">
        <f t="shared" si="26"/>
        <v>NO</v>
      </c>
      <c r="CP37" s="63" t="str">
        <f t="shared" si="27"/>
        <v>NO</v>
      </c>
      <c r="CQ37" s="61" t="str">
        <f t="shared" si="31"/>
        <v>NO</v>
      </c>
      <c r="CR37" s="61" t="str">
        <f t="shared" si="32"/>
        <v>NO</v>
      </c>
      <c r="CS37" s="63" t="str">
        <f t="shared" si="33"/>
        <v>OK</v>
      </c>
      <c r="CT37" s="55" t="b">
        <f t="shared" si="34"/>
        <v>0</v>
      </c>
      <c r="CU37" s="55" t="b">
        <f t="shared" si="35"/>
        <v>0</v>
      </c>
      <c r="CV37" s="55" t="b">
        <f t="shared" si="36"/>
        <v>0</v>
      </c>
      <c r="CW37" s="55" t="b">
        <f t="shared" si="37"/>
        <v>0</v>
      </c>
      <c r="CX37" s="62" t="str">
        <f t="shared" si="38"/>
        <v>SEQUENCE INCORRECT</v>
      </c>
      <c r="CY37" s="64">
        <f>COUNTIF(B21:B36,T(B37))</f>
        <v>16</v>
      </c>
    </row>
    <row r="38" spans="1:103" s="20" customFormat="1" ht="18.95" customHeight="1" thickBot="1">
      <c r="A38" s="51"/>
      <c r="B38" s="157"/>
      <c r="C38" s="158"/>
      <c r="D38" s="157"/>
      <c r="E38" s="158"/>
      <c r="F38" s="157"/>
      <c r="G38" s="158"/>
      <c r="H38" s="157"/>
      <c r="I38" s="158"/>
      <c r="J38" s="157"/>
      <c r="K38" s="158"/>
      <c r="L38" s="151" t="str">
        <f>IF(AND(B38&lt;&gt;"", H38&lt;&gt;"", J38&lt;&gt;"",OR(H38&lt;=I17,H38="ABS"),OR(J38&lt;=K17,J38="ABS")),IF(AND(J38="ABS"),"ABS",IF(SUM(H38:J38)=0,"ZERO",SUM(H38,J38))),"")</f>
        <v/>
      </c>
      <c r="M38" s="151"/>
      <c r="N38" s="152" t="str">
        <f>IF(AND(A38&lt;&gt;"",B38&lt;&gt;"",D38&lt;&gt;"", F38&lt;&gt;"", H38&lt;&gt;"", J38&lt;&gt;"",S38="",R38="OK",V38="",OR(D38&lt;=E17,D38="ABS"),OR(F38&lt;=G17,F38="ABS"),OR(H38&lt;=I17,H38="ABS"),OR(J38&lt;=K17,J38="ABS")),IF(AND(OR(D38=0,D38="ABS"),OR(F38=0,F38="ABS"),OR(L38=0,L38="ABS"),D38="ABS",F38="ABS",L38="ABS"),"ABS",IF(AND(SUM(D38:F38)=0,OR(L38="ZERO",L38="ABS")),"ZERO",IF(L38="ABS",SUM(D38,F38),SUM(D38,F38,H38,J38)))),"")</f>
        <v/>
      </c>
      <c r="O38" s="153"/>
      <c r="P38" s="97" t="str">
        <f>IF(N38="","",IF(O17=250,LOOKUP(N38,{"ABS","ZERO",0,125,137,150,165,187,212},{"FAIL","FAIL","FAIL","C","C+","B","B+","A","A+"}),IF(O17=200,LOOKUP(N38,{"ABS","ZERO",0,100,110,120,132,150,170},{"FAIL","FAIL","FAIL","C","C+","B","B+","A","A+"}),IF(O17=150,LOOKUP(N38,{"ABS","ZERO",0,75,82,90,99,112,127},{"FAIL","FAIL","FAIL","C","C+","B","B+","A","A+"}),IF(O17=100,LOOKUP(N38,{"ABS","ZERO",0,50,55,60,66,75,85},{"FAIL","FAIL","FAIL","C","C+","B","B+","A","A+"}),IF(O17=50,LOOKUP(N38,{"ABS","ZERO",0,25,27,30,33,37,42},{"FAIL","FAIL","FAIL","C","C+","B","B+","A","A+"})))))))</f>
        <v/>
      </c>
      <c r="Q38" s="210"/>
      <c r="R38" s="66" t="str">
        <f t="shared" si="0"/>
        <v/>
      </c>
      <c r="S38" s="169" t="str">
        <f>IF(AND(A38&lt;&gt;"",B38&lt;&gt;""),IF(OR(D38&lt;&gt;"ABS"),IF(OR(AND(D38&lt;ROUNDDOWN((0.7*E17),0),D38&lt;&gt;0),D38&gt;E17,D38=""),"Attendance Marks incorrect",""),""),"")</f>
        <v/>
      </c>
      <c r="T38" s="304"/>
      <c r="U38" s="304"/>
      <c r="V38" s="148" t="str">
        <f>IF(OR(AND(OR(F38&lt;=G17, F38=0, F38="ABS"),OR(H38&lt;=I17, H38=0, H38="ABS"),OR(J38&lt;=K17, J38=0,J38="ABS"))),IF(OR(AND(A38="",B38="",D38="",F38="",H38="",J38=""),AND(A38&lt;&gt;"",B38&lt;&gt;"",D38&lt;&gt;"",F38&lt;&gt;"",H38&lt;&gt;"",J38&lt;&gt;"", AG38="OK")),"","Given Marks or Format is incorrect"),"Given Marks or Format is incorrect")</f>
        <v/>
      </c>
      <c r="W38" s="149"/>
      <c r="X38" s="150"/>
      <c r="Y38" s="109" t="b">
        <f>IF(AND(EXACT(LEFT(B38,3),LEFT(G10,3)),MID(B38,4,1)="-",ISNUMBER(INT(MID(B38,5,1))),ISNUMBER(INT(MID(B38,6,1))),MID(B38,5,2)&lt;&gt;"00",MID(B38,5,2)&lt;&gt;MID(G10,2,2),EXACT(MID(B38,7,4),RIGHT(G10,4)),ISNUMBER(INT(MID(B38,11,1))),ISNUMBER(INT(MID(B38,12,1))),MID(B38,11,2)&lt;&gt;"00",OR(ISNUMBER(INT(MID(B38,11,3))),MID(B38,13,1)=""),OR(AND(ISNUMBER(INT(MID(B38,11,3))),MID(B38,11,1)&lt;&gt;"0",MID(B38,14,1)=""),AND((ISNUMBER(INT(MID(B38,11,2)))),MID(B38,13,1)=""))),"oKK")</f>
        <v>0</v>
      </c>
      <c r="Z38" s="1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1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12" t="b">
        <f>IF(AND( EXACT(LEFT(B38,LEN(G8)), G8),ISNUMBER(INT(MID(B38,(LEN(G8)+1),1))),ISNUMBER(INT(MID(B38,(LEN(G8)+2),1))), MID(B38,(LEN(G8)+1),2)&lt;&gt;"00",OR(ISNUMBER(INT(MID(B38,(LEN(G8)+3),1))),MID(B38,(LEN(G8)+3),1)=""),  OR(AND(ISNUMBER(INT(MID(B38,(LEN(G8)+1),3))),MID(B38,(LEN(G8)+1),1)&lt;&gt;"0", MID(B38,(LEN(G8)+4),1)=""),AND((ISNUMBER(INT(MID(B38,(LEN(G8)+1),2)))),MID(B38,(LEN(G8)+3),1)=""))),"OK")</f>
        <v>0</v>
      </c>
      <c r="AC38" s="1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14" t="b">
        <f>IF(LEFT(B38,1)="K",IF(AND(EXACT(LEFT(B38,3),LEFT(G8,3)),MID(B38,4,1)="-",ISNUMBER(INT(MID(B38,5,1))),ISNUMBER(INT(MID(B38,6,1))),MID(B38,5,2)&lt;&gt;"00", MID(B38,5,2)&lt;&gt;MID(G8,2,2),EXACT(MID(B38,7,2), RIGHT(G8,2)),ISNUMBER(INT(MID(B38,9,1))),ISNUMBER(INT(MID(B38,10,1))),MID(B38,9,2)&lt;&gt;"00",OR(ISNUMBER(INT(MID(B38,9,3))),MID(B38,11,1)=""),OR(AND(ISNUMBER(INT(MID(B38,9,3))),MID(B38,9,1)&lt;&gt;"0",MID(B38,12,1)=""),AND((ISNUMBER(INT(MID(B38,9,2)))),MID(B38,11,1)=""))),"oKK"))</f>
        <v>0</v>
      </c>
      <c r="AE38" s="15"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20" t="b">
        <f t="shared" si="28"/>
        <v>0</v>
      </c>
      <c r="AG38" s="20" t="str">
        <f t="shared" si="1"/>
        <v>S# INCORRECT</v>
      </c>
      <c r="BO38" s="55" t="str">
        <f t="shared" si="2"/>
        <v/>
      </c>
      <c r="BP38" s="55" t="b">
        <f t="shared" si="3"/>
        <v>0</v>
      </c>
      <c r="BQ38" s="55" t="b">
        <f t="shared" si="4"/>
        <v>0</v>
      </c>
      <c r="BR38" s="55" t="b">
        <f t="shared" si="5"/>
        <v>0</v>
      </c>
      <c r="BS38" s="55" t="str">
        <f t="shared" si="6"/>
        <v/>
      </c>
      <c r="BT38" s="55" t="str">
        <f t="shared" si="7"/>
        <v/>
      </c>
      <c r="BU38" s="55" t="str">
        <f t="shared" si="8"/>
        <v/>
      </c>
      <c r="BV38" s="55" t="str">
        <f t="shared" si="9"/>
        <v/>
      </c>
      <c r="BW38" s="60" t="str">
        <f t="shared" si="10"/>
        <v/>
      </c>
      <c r="BX38" s="61" t="str">
        <f t="shared" si="29"/>
        <v>INCORRECT</v>
      </c>
      <c r="BY38" s="55" t="b">
        <f t="shared" si="30"/>
        <v>0</v>
      </c>
      <c r="BZ38" s="62" t="str">
        <f t="shared" si="11"/>
        <v/>
      </c>
      <c r="CA38" s="55" t="b">
        <f t="shared" si="12"/>
        <v>0</v>
      </c>
      <c r="CB38" s="55" t="b">
        <f t="shared" si="13"/>
        <v>0</v>
      </c>
      <c r="CC38" s="55" t="b">
        <f t="shared" si="14"/>
        <v>0</v>
      </c>
      <c r="CD38" s="55" t="b">
        <f t="shared" si="15"/>
        <v>0</v>
      </c>
      <c r="CE38" s="55" t="b">
        <f t="shared" si="16"/>
        <v>0</v>
      </c>
      <c r="CF38" s="55" t="b">
        <f t="shared" si="17"/>
        <v>0</v>
      </c>
      <c r="CG38" s="55" t="str">
        <f t="shared" si="18"/>
        <v/>
      </c>
      <c r="CH38" s="55" t="str">
        <f t="shared" si="19"/>
        <v/>
      </c>
      <c r="CI38" s="55" t="str">
        <f t="shared" si="20"/>
        <v/>
      </c>
      <c r="CJ38" s="55" t="str">
        <f t="shared" si="21"/>
        <v/>
      </c>
      <c r="CK38" s="55" t="str">
        <f t="shared" si="22"/>
        <v/>
      </c>
      <c r="CL38" s="55" t="str">
        <f t="shared" si="23"/>
        <v/>
      </c>
      <c r="CM38" s="62" t="str">
        <f t="shared" si="24"/>
        <v/>
      </c>
      <c r="CN38" s="62" t="str">
        <f t="shared" si="25"/>
        <v/>
      </c>
      <c r="CO38" s="63" t="str">
        <f t="shared" si="26"/>
        <v>NO</v>
      </c>
      <c r="CP38" s="63" t="str">
        <f t="shared" si="27"/>
        <v>NO</v>
      </c>
      <c r="CQ38" s="61" t="str">
        <f t="shared" si="31"/>
        <v>NO</v>
      </c>
      <c r="CR38" s="61" t="str">
        <f t="shared" si="32"/>
        <v>NO</v>
      </c>
      <c r="CS38" s="63" t="str">
        <f t="shared" si="33"/>
        <v>OK</v>
      </c>
      <c r="CT38" s="55" t="b">
        <f t="shared" si="34"/>
        <v>0</v>
      </c>
      <c r="CU38" s="55" t="b">
        <f t="shared" si="35"/>
        <v>0</v>
      </c>
      <c r="CV38" s="55" t="b">
        <f t="shared" si="36"/>
        <v>0</v>
      </c>
      <c r="CW38" s="55" t="b">
        <f t="shared" si="37"/>
        <v>0</v>
      </c>
      <c r="CX38" s="62" t="str">
        <f t="shared" si="38"/>
        <v>SEQUENCE INCORRECT</v>
      </c>
      <c r="CY38" s="64">
        <f>COUNTIF(B21:B37,T(B38))</f>
        <v>17</v>
      </c>
    </row>
    <row r="39" spans="1:103" s="20" customFormat="1" ht="18.95" customHeight="1" thickBot="1">
      <c r="A39" s="51"/>
      <c r="B39" s="157"/>
      <c r="C39" s="158"/>
      <c r="D39" s="157"/>
      <c r="E39" s="158"/>
      <c r="F39" s="157"/>
      <c r="G39" s="158"/>
      <c r="H39" s="157"/>
      <c r="I39" s="158"/>
      <c r="J39" s="157"/>
      <c r="K39" s="158"/>
      <c r="L39" s="151" t="str">
        <f>IF(AND(B39&lt;&gt;"", H39&lt;&gt;"", J39&lt;&gt;"",OR(H39&lt;=I17,H39="ABS"),OR(J39&lt;=K17,J39="ABS")),IF(AND(J39="ABS"),"ABS",IF(SUM(H39:J39)=0,"ZERO",SUM(H39,J39))),"")</f>
        <v/>
      </c>
      <c r="M39" s="151"/>
      <c r="N39" s="152" t="str">
        <f>IF(AND(A39&lt;&gt;"",B39&lt;&gt;"",D39&lt;&gt;"", F39&lt;&gt;"", H39&lt;&gt;"", J39&lt;&gt;"",S39="",R39="OK",V39="",OR(D39&lt;=E17,D39="ABS"),OR(F39&lt;=G17,F39="ABS"),OR(H39&lt;=I17,H39="ABS"),OR(J39&lt;=K17,J39="ABS")),IF(AND(OR(D39=0,D39="ABS"),OR(F39=0,F39="ABS"),OR(L39=0,L39="ABS"),D39="ABS",F39="ABS",L39="ABS"),"ABS",IF(AND(SUM(D39:F39)=0,OR(L39="ZERO",L39="ABS")),"ZERO",IF(L39="ABS",SUM(D39,F39),SUM(D39,F39,H39,J39)))),"")</f>
        <v/>
      </c>
      <c r="O39" s="153"/>
      <c r="P39" s="97" t="str">
        <f>IF(N39="","",IF(O17=250,LOOKUP(N39,{"ABS","ZERO",0,125,137,150,165,187,212},{"FAIL","FAIL","FAIL","C","C+","B","B+","A","A+"}),IF(O17=200,LOOKUP(N39,{"ABS","ZERO",0,100,110,120,132,150,170},{"FAIL","FAIL","FAIL","C","C+","B","B+","A","A+"}),IF(O17=150,LOOKUP(N39,{"ABS","ZERO",0,75,82,90,99,112,127},{"FAIL","FAIL","FAIL","C","C+","B","B+","A","A+"}),IF(O17=100,LOOKUP(N39,{"ABS","ZERO",0,50,55,60,66,75,85},{"FAIL","FAIL","FAIL","C","C+","B","B+","A","A+"}),IF(O17=50,LOOKUP(N39,{"ABS","ZERO",0,25,27,30,33,37,42},{"FAIL","FAIL","FAIL","C","C+","B","B+","A","A+"})))))))</f>
        <v/>
      </c>
      <c r="Q39" s="210"/>
      <c r="R39" s="66" t="str">
        <f t="shared" si="0"/>
        <v/>
      </c>
      <c r="S39" s="169" t="str">
        <f>IF(AND(A39&lt;&gt;"",B39&lt;&gt;""),IF(OR(D39&lt;&gt;"ABS"),IF(OR(AND(D39&lt;ROUNDDOWN((0.7*E17),0),D39&lt;&gt;0),D39&gt;E17,D39=""),"Attendance Marks incorrect",""),""),"")</f>
        <v/>
      </c>
      <c r="T39" s="304"/>
      <c r="U39" s="304"/>
      <c r="V39" s="148" t="str">
        <f>IF(OR(AND(OR(F39&lt;=G17, F39=0, F39="ABS"),OR(H39&lt;=I17, H39=0, H39="ABS"),OR(J39&lt;=K17, J39=0,J39="ABS"))),IF(OR(AND(A39="",B39="",D39="",F39="",H39="",J39=""),AND(A39&lt;&gt;"",B39&lt;&gt;"",D39&lt;&gt;"",F39&lt;&gt;"",H39&lt;&gt;"",J39&lt;&gt;"", AG39="OK")),"","Given Marks or Format is incorrect"),"Given Marks or Format is incorrect")</f>
        <v/>
      </c>
      <c r="W39" s="149"/>
      <c r="X39" s="150"/>
      <c r="Y39" s="109" t="b">
        <f>IF(AND(EXACT(LEFT(B39,3),LEFT(G10,3)),MID(B39,4,1)="-",ISNUMBER(INT(MID(B39,5,1))),ISNUMBER(INT(MID(B39,6,1))),MID(B39,5,2)&lt;&gt;"00",MID(B39,5,2)&lt;&gt;MID(G10,2,2),EXACT(MID(B39,7,4),RIGHT(G10,4)),ISNUMBER(INT(MID(B39,11,1))),ISNUMBER(INT(MID(B39,12,1))),MID(B39,11,2)&lt;&gt;"00",OR(ISNUMBER(INT(MID(B39,11,3))),MID(B39,13,1)=""),OR(AND(ISNUMBER(INT(MID(B39,11,3))),MID(B39,11,1)&lt;&gt;"0",MID(B39,14,1)=""),AND((ISNUMBER(INT(MID(B39,11,2)))),MID(B39,13,1)=""))),"oKK")</f>
        <v>0</v>
      </c>
      <c r="Z39" s="14" t="b">
        <f>IF(AND(EXACT(LEFT(B39,4),LEFT(G8,4)),MID(B39,5,1)="-",ISNUMBER(INT(MID(B39,6,1))),ISNUMBER(INT(MID(B39,7,1))),MID(B39,6,2)&lt;&gt;"00",MID(B39,6,2)&lt;&gt;MID(G8,3,2),EXACT(MID(B39,8,2),RIGHT(G8,2)),ISNUMBER(INT(MID(B39,10,1))),ISNUMBER(INT(MID(B39,11,1))),MID(B39,10,2)&lt;&gt;"00",OR(ISNUMBER(INT(MID(B39,10,3))),MID(B39,12,1)=""),OR(AND(ISNUMBER(INT(MID(B39,10,3))),MID(B39,10,1)&lt;&gt;"0",MID(B39,13,1)=""),AND((ISNUMBER(INT(MID(B39,10,2)))),MID(B39,12,1)=""))),"oKK")</f>
        <v>0</v>
      </c>
      <c r="AA39" s="14" t="b">
        <f>IF(AND(EXACT(LEFT(B39,3),LEFT(G8,3)),MID(B39,4,1)="-",ISNUMBER(INT(MID(B39,5,1))),ISNUMBER(INT(MID(B39,6,1))),MID(B39,5,2)&lt;&gt;"00",MID(B39,5,2)&lt;&gt;MID(G8,2,2),EXACT(MID(B39,7,3),RIGHT(G8,3)),ISNUMBER(INT(MID(B39,10,1))),ISNUMBER(INT(MID(B39,11,1))),MID(B39,10,2)&lt;&gt;"00",OR(ISNUMBER(INT(MID(B39,10,3))),MID(B39,12,1)=""),OR(AND(ISNUMBER(INT(MID(B39,10,3))),MID(B39,10,1)&lt;&gt;"0",MID(B39,13,1)=""),AND((ISNUMBER(INT(MID(B39,10,2)))),MID(B39,12,1)=""))),"oKK")</f>
        <v>0</v>
      </c>
      <c r="AB39" s="12" t="b">
        <f>IF(AND( EXACT(LEFT(B39,LEN(G8)), G8),ISNUMBER(INT(MID(B39,(LEN(G8)+1),1))),ISNUMBER(INT(MID(B39,(LEN(G8)+2),1))), MID(B39,(LEN(G8)+1),2)&lt;&gt;"00",OR(ISNUMBER(INT(MID(B39,(LEN(G8)+3),1))),MID(B39,(LEN(G8)+3),1)=""),  OR(AND(ISNUMBER(INT(MID(B39,(LEN(G8)+1),3))),MID(B39,(LEN(G8)+1),1)&lt;&gt;"0", MID(B39,(LEN(G8)+4),1)=""),AND((ISNUMBER(INT(MID(B39,(LEN(G8)+1),2)))),MID(B39,(LEN(G8)+3),1)=""))),"OK")</f>
        <v>0</v>
      </c>
      <c r="AC39" s="13" t="b">
        <f>IF(AND(LEN(G8)=5,LEFT(G8,1)&lt;&gt;"K"),IF(AND((LEFT(B39,2)=LEFT(G8,2)),MID(B39,3,1)="-",ISNUMBER(INT(MID(B39,4,1))),ISNUMBER(INT(MID(B39,5,1))),MID(B39,4,2)&lt;&gt;"00", MID(B39,4,2)&lt;&gt;LEFT(G8,2),MID(B39,9,2)&lt;&gt;"00",EXACT(MID(B39,6,3),RIGHT(G8,3)),OR(ISNUMBER(INT(MID(B39,9,3))),MID(B39,11,1)=""),ISNUMBER(INT(MID(B39,9,1))),ISNUMBER(INT(MID(B39,10,1))),OR(AND(ISNUMBER(INT(MID(B39,9,3))),MID(B39,9,1)&lt;&gt;"0",MID(B39,12,1)=""),AND((ISNUMBER(INT(MID(B39,9,2)))),MID(B39,11,1)=""))),"oOk"))</f>
        <v>0</v>
      </c>
      <c r="AD39" s="14" t="b">
        <f>IF(LEFT(B39,1)="K",IF(AND(EXACT(LEFT(B39,3),LEFT(G8,3)),MID(B39,4,1)="-",ISNUMBER(INT(MID(B39,5,1))),ISNUMBER(INT(MID(B39,6,1))),MID(B39,5,2)&lt;&gt;"00", MID(B39,5,2)&lt;&gt;MID(G8,2,2),EXACT(MID(B39,7,2), RIGHT(G8,2)),ISNUMBER(INT(MID(B39,9,1))),ISNUMBER(INT(MID(B39,10,1))),MID(B39,9,2)&lt;&gt;"00",OR(ISNUMBER(INT(MID(B39,9,3))),MID(B39,11,1)=""),OR(AND(ISNUMBER(INT(MID(B39,9,3))),MID(B39,9,1)&lt;&gt;"0",MID(B39,12,1)=""),AND((ISNUMBER(INT(MID(B39,9,2)))),MID(B39,11,1)=""))),"oKK"))</f>
        <v>0</v>
      </c>
      <c r="AE39" s="15" t="b">
        <f>IF(AND((LEFT(B39,2)=LEFT(G8,2)),MID(B39,3,1)="-",ISNUMBER(INT(MID(B39,4,1))),ISNUMBER(INT(MID(B39,5,1))),MID(B39,4,2)&lt;&gt;"00", MID(B39,4,2)&lt;&gt;LEFT(G8,2),MID(B39,8,2)&lt;&gt;"00",EXACT(MID(B39,6,2), RIGHT(G8,2)),OR(ISNUMBER(INT(MID(B39,8,3))),MID(B39,10,1)=""),ISNUMBER(INT(MID(B39,8,1))),ISNUMBER(INT(MID(B39,9,1))), OR(AND(ISNUMBER(INT(MID(B39,8,3))),MID(B39,8,1)&lt;&gt;"0", MID(B39,11,1)=""),AND((ISNUMBER(INT(MID(B39,8,2)))),MID(B39,10,1)=""))),"oK")</f>
        <v>0</v>
      </c>
      <c r="AF39" s="20" t="b">
        <f t="shared" si="28"/>
        <v>0</v>
      </c>
      <c r="AG39" s="20" t="str">
        <f t="shared" si="1"/>
        <v>S# INCORRECT</v>
      </c>
      <c r="BO39" s="55" t="str">
        <f t="shared" si="2"/>
        <v/>
      </c>
      <c r="BP39" s="55" t="b">
        <f t="shared" si="3"/>
        <v>0</v>
      </c>
      <c r="BQ39" s="55" t="b">
        <f t="shared" si="4"/>
        <v>0</v>
      </c>
      <c r="BR39" s="55" t="b">
        <f t="shared" si="5"/>
        <v>0</v>
      </c>
      <c r="BS39" s="55" t="str">
        <f t="shared" si="6"/>
        <v/>
      </c>
      <c r="BT39" s="55" t="str">
        <f t="shared" si="7"/>
        <v/>
      </c>
      <c r="BU39" s="55" t="str">
        <f t="shared" si="8"/>
        <v/>
      </c>
      <c r="BV39" s="55" t="str">
        <f t="shared" si="9"/>
        <v/>
      </c>
      <c r="BW39" s="60" t="str">
        <f t="shared" si="10"/>
        <v/>
      </c>
      <c r="BX39" s="61" t="str">
        <f t="shared" si="29"/>
        <v>INCORRECT</v>
      </c>
      <c r="BY39" s="55" t="b">
        <f t="shared" si="30"/>
        <v>0</v>
      </c>
      <c r="BZ39" s="62" t="str">
        <f t="shared" si="11"/>
        <v/>
      </c>
      <c r="CA39" s="55" t="b">
        <f t="shared" si="12"/>
        <v>0</v>
      </c>
      <c r="CB39" s="55" t="b">
        <f t="shared" si="13"/>
        <v>0</v>
      </c>
      <c r="CC39" s="55" t="b">
        <f t="shared" si="14"/>
        <v>0</v>
      </c>
      <c r="CD39" s="55" t="b">
        <f t="shared" si="15"/>
        <v>0</v>
      </c>
      <c r="CE39" s="55" t="b">
        <f t="shared" si="16"/>
        <v>0</v>
      </c>
      <c r="CF39" s="55" t="b">
        <f t="shared" si="17"/>
        <v>0</v>
      </c>
      <c r="CG39" s="55" t="str">
        <f t="shared" si="18"/>
        <v/>
      </c>
      <c r="CH39" s="55" t="str">
        <f t="shared" si="19"/>
        <v/>
      </c>
      <c r="CI39" s="55" t="str">
        <f t="shared" si="20"/>
        <v/>
      </c>
      <c r="CJ39" s="55" t="str">
        <f t="shared" si="21"/>
        <v/>
      </c>
      <c r="CK39" s="55" t="str">
        <f t="shared" si="22"/>
        <v/>
      </c>
      <c r="CL39" s="55" t="str">
        <f t="shared" si="23"/>
        <v/>
      </c>
      <c r="CM39" s="62" t="str">
        <f t="shared" si="24"/>
        <v/>
      </c>
      <c r="CN39" s="62" t="str">
        <f t="shared" si="25"/>
        <v/>
      </c>
      <c r="CO39" s="63" t="str">
        <f t="shared" si="26"/>
        <v>NO</v>
      </c>
      <c r="CP39" s="63" t="str">
        <f t="shared" si="27"/>
        <v>NO</v>
      </c>
      <c r="CQ39" s="61" t="str">
        <f t="shared" si="31"/>
        <v>NO</v>
      </c>
      <c r="CR39" s="61" t="str">
        <f t="shared" si="32"/>
        <v>NO</v>
      </c>
      <c r="CS39" s="63" t="str">
        <f t="shared" si="33"/>
        <v>OK</v>
      </c>
      <c r="CT39" s="55" t="b">
        <f t="shared" si="34"/>
        <v>0</v>
      </c>
      <c r="CU39" s="55" t="b">
        <f t="shared" si="35"/>
        <v>0</v>
      </c>
      <c r="CV39" s="55" t="b">
        <f t="shared" si="36"/>
        <v>0</v>
      </c>
      <c r="CW39" s="55" t="b">
        <f t="shared" si="37"/>
        <v>0</v>
      </c>
      <c r="CX39" s="62" t="str">
        <f t="shared" si="38"/>
        <v>SEQUENCE INCORRECT</v>
      </c>
      <c r="CY39" s="64">
        <f>COUNTIF(B21:B38,T(B39))</f>
        <v>18</v>
      </c>
    </row>
    <row r="40" spans="1:103" s="20" customFormat="1" ht="18.95" customHeight="1" thickBot="1">
      <c r="A40" s="51"/>
      <c r="B40" s="157"/>
      <c r="C40" s="158"/>
      <c r="D40" s="157"/>
      <c r="E40" s="158"/>
      <c r="F40" s="157"/>
      <c r="G40" s="158"/>
      <c r="H40" s="157"/>
      <c r="I40" s="158"/>
      <c r="J40" s="157"/>
      <c r="K40" s="158"/>
      <c r="L40" s="151" t="str">
        <f>IF(AND(B40&lt;&gt;"", H40&lt;&gt;"", J40&lt;&gt;"",OR(H40&lt;=I17,H40="ABS"),OR(J40&lt;=K17,J40="ABS")),IF(AND(J40="ABS"),"ABS",IF(SUM(H40:J40)=0,"ZERO",SUM(H40,J40))),"")</f>
        <v/>
      </c>
      <c r="M40" s="151"/>
      <c r="N40" s="152" t="str">
        <f>IF(AND(A40&lt;&gt;"",B40&lt;&gt;"",D40&lt;&gt;"", F40&lt;&gt;"", H40&lt;&gt;"", J40&lt;&gt;"",S40="",R40="OK",V40="",OR(D40&lt;=E17,D40="ABS"),OR(F40&lt;=G17,F40="ABS"),OR(H40&lt;=I17,H40="ABS"),OR(J40&lt;=K17,J40="ABS")),IF(AND(OR(D40=0,D40="ABS"),OR(F40=0,F40="ABS"),OR(L40=0,L40="ABS"),D40="ABS",F40="ABS",L40="ABS"),"ABS",IF(AND(SUM(D40:F40)=0,OR(L40="ZERO",L40="ABS")),"ZERO",IF(L40="ABS",SUM(D40,F40),SUM(D40,F40,H40,J40)))),"")</f>
        <v/>
      </c>
      <c r="O40" s="153"/>
      <c r="P40" s="97" t="str">
        <f>IF(N40="","",IF(O17=250,LOOKUP(N40,{"ABS","ZERO",0,125,137,150,165,187,212},{"FAIL","FAIL","FAIL","C","C+","B","B+","A","A+"}),IF(O17=200,LOOKUP(N40,{"ABS","ZERO",0,100,110,120,132,150,170},{"FAIL","FAIL","FAIL","C","C+","B","B+","A","A+"}),IF(O17=150,LOOKUP(N40,{"ABS","ZERO",0,75,82,90,99,112,127},{"FAIL","FAIL","FAIL","C","C+","B","B+","A","A+"}),IF(O17=100,LOOKUP(N40,{"ABS","ZERO",0,50,55,60,66,75,85},{"FAIL","FAIL","FAIL","C","C+","B","B+","A","A+"}),IF(O17=50,LOOKUP(N40,{"ABS","ZERO",0,25,27,30,33,37,42},{"FAIL","FAIL","FAIL","C","C+","B","B+","A","A+"})))))))</f>
        <v/>
      </c>
      <c r="Q40" s="210"/>
      <c r="R40" s="66" t="str">
        <f t="shared" si="0"/>
        <v/>
      </c>
      <c r="S40" s="308" t="str">
        <f>IF(AND(A40&lt;&gt;"",B40&lt;&gt;""),IF(OR(D40&lt;&gt;"ABS"),IF(OR(AND(D40&lt;ROUNDDOWN((0.7*E17),0),D40&lt;&gt;0),D40&gt;E17,D40=""),"Attendance Marks incorrect",""),""),"")</f>
        <v/>
      </c>
      <c r="T40" s="309"/>
      <c r="U40" s="309"/>
      <c r="V40" s="242" t="str">
        <f>IF(OR(AND(OR(F40&lt;=G17, F40=0, F40="ABS"),OR(H40&lt;=I17, H40=0, H40="ABS"),OR(J40&lt;=K17, J40=0,J40="ABS"))),IF(OR(AND(A40="",B40="",D40="",F40="",H40="",J40=""),AND(A40&lt;&gt;"",B40&lt;&gt;"",D40&lt;&gt;"",F40&lt;&gt;"",H40&lt;&gt;"",J40&lt;&gt;"", AG40="OK")),"","Given Marks or Format is incorrect"),"Given Marks or Format is incorrect")</f>
        <v/>
      </c>
      <c r="W40" s="243"/>
      <c r="X40" s="244"/>
      <c r="Y40" s="109" t="b">
        <f>IF(AND(EXACT(LEFT(B40,3),LEFT(G10,3)),MID(B40,4,1)="-",ISNUMBER(INT(MID(B40,5,1))),ISNUMBER(INT(MID(B40,6,1))),MID(B40,5,2)&lt;&gt;"00",MID(B40,5,2)&lt;&gt;MID(G10,2,2),EXACT(MID(B40,7,4),RIGHT(G10,4)),ISNUMBER(INT(MID(B40,11,1))),ISNUMBER(INT(MID(B40,12,1))),MID(B40,11,2)&lt;&gt;"00",OR(ISNUMBER(INT(MID(B40,11,3))),MID(B40,13,1)=""),OR(AND(ISNUMBER(INT(MID(B40,11,3))),MID(B40,11,1)&lt;&gt;"0",MID(B40,14,1)=""),AND((ISNUMBER(INT(MID(B40,11,2)))),MID(B40,13,1)=""))),"oKK")</f>
        <v>0</v>
      </c>
      <c r="Z40" s="14" t="b">
        <f>IF(AND(EXACT(LEFT(B40,4),LEFT(G8,4)),MID(B40,5,1)="-",ISNUMBER(INT(MID(B40,6,1))),ISNUMBER(INT(MID(B40,7,1))),MID(B40,6,2)&lt;&gt;"00",MID(B40,6,2)&lt;&gt;MID(G8,3,2),EXACT(MID(B40,8,2),RIGHT(G8,2)),ISNUMBER(INT(MID(B40,10,1))),ISNUMBER(INT(MID(B40,11,1))),MID(B40,10,2)&lt;&gt;"00",OR(ISNUMBER(INT(MID(B40,10,3))),MID(B40,12,1)=""),OR(AND(ISNUMBER(INT(MID(B40,10,3))),MID(B40,10,1)&lt;&gt;"0",MID(B40,13,1)=""),AND((ISNUMBER(INT(MID(B40,10,2)))),MID(B40,12,1)=""))),"oKK")</f>
        <v>0</v>
      </c>
      <c r="AA40" s="14" t="b">
        <f>IF(AND(EXACT(LEFT(B40,3),LEFT(G8,3)),MID(B40,4,1)="-",ISNUMBER(INT(MID(B40,5,1))),ISNUMBER(INT(MID(B40,6,1))),MID(B40,5,2)&lt;&gt;"00",MID(B40,5,2)&lt;&gt;MID(G8,2,2),EXACT(MID(B40,7,3),RIGHT(G8,3)),ISNUMBER(INT(MID(B40,10,1))),ISNUMBER(INT(MID(B40,11,1))),MID(B40,10,2)&lt;&gt;"00",OR(ISNUMBER(INT(MID(B40,10,3))),MID(B40,12,1)=""),OR(AND(ISNUMBER(INT(MID(B40,10,3))),MID(B40,10,1)&lt;&gt;"0",MID(B40,13,1)=""),AND((ISNUMBER(INT(MID(B40,10,2)))),MID(B40,12,1)=""))),"oKK")</f>
        <v>0</v>
      </c>
      <c r="AB40" s="12" t="b">
        <f>IF(AND( EXACT(LEFT(B40,LEN(G8)), G8),ISNUMBER(INT(MID(B40,(LEN(G8)+1),1))),ISNUMBER(INT(MID(B40,(LEN(G8)+2),1))), MID(B40,(LEN(G8)+1),2)&lt;&gt;"00",OR(ISNUMBER(INT(MID(B40,(LEN(G8)+3),1))),MID(B40,(LEN(G8)+3),1)=""),  OR(AND(ISNUMBER(INT(MID(B40,(LEN(G8)+1),3))),MID(B40,(LEN(G8)+1),1)&lt;&gt;"0", MID(B40,(LEN(G8)+4),1)=""),AND((ISNUMBER(INT(MID(B40,(LEN(G8)+1),2)))),MID(B40,(LEN(G8)+3),1)=""))),"OK")</f>
        <v>0</v>
      </c>
      <c r="AC40" s="13" t="b">
        <f>IF(AND(LEN(G8)=5,LEFT(G8,1)&lt;&gt;"K"),IF(AND((LEFT(B40,2)=LEFT(G8,2)),MID(B40,3,1)="-",ISNUMBER(INT(MID(B40,4,1))),ISNUMBER(INT(MID(B40,5,1))),MID(B40,4,2)&lt;&gt;"00", MID(B40,4,2)&lt;&gt;LEFT(G8,2),MID(B40,9,2)&lt;&gt;"00",EXACT(MID(B40,6,3),RIGHT(G8,3)),OR(ISNUMBER(INT(MID(B40,9,3))),MID(B40,11,1)=""),ISNUMBER(INT(MID(B40,9,1))),ISNUMBER(INT(MID(B40,10,1))),OR(AND(ISNUMBER(INT(MID(B40,9,3))),MID(B40,9,1)&lt;&gt;"0",MID(B40,12,1)=""),AND((ISNUMBER(INT(MID(B40,9,2)))),MID(B40,11,1)=""))),"oOk"))</f>
        <v>0</v>
      </c>
      <c r="AD40" s="14" t="b">
        <f>IF(LEFT(B40,1)="K",IF(AND(EXACT(LEFT(B40,3),LEFT(G8,3)),MID(B40,4,1)="-",ISNUMBER(INT(MID(B40,5,1))),ISNUMBER(INT(MID(B40,6,1))),MID(B40,5,2)&lt;&gt;"00", MID(B40,5,2)&lt;&gt;MID(G8,2,2),EXACT(MID(B40,7,2), RIGHT(G8,2)),ISNUMBER(INT(MID(B40,9,1))),ISNUMBER(INT(MID(B40,10,1))),MID(B40,9,2)&lt;&gt;"00",OR(ISNUMBER(INT(MID(B40,9,3))),MID(B40,11,1)=""),OR(AND(ISNUMBER(INT(MID(B40,9,3))),MID(B40,9,1)&lt;&gt;"0",MID(B40,12,1)=""),AND((ISNUMBER(INT(MID(B40,9,2)))),MID(B40,11,1)=""))),"oKK"))</f>
        <v>0</v>
      </c>
      <c r="AE40" s="15" t="b">
        <f>IF(AND((LEFT(B40,2)=LEFT(G8,2)),MID(B40,3,1)="-",ISNUMBER(INT(MID(B40,4,1))),ISNUMBER(INT(MID(B40,5,1))),MID(B40,4,2)&lt;&gt;"00", MID(B40,4,2)&lt;&gt;LEFT(G8,2),MID(B40,8,2)&lt;&gt;"00",EXACT(MID(B40,6,2), RIGHT(G8,2)),OR(ISNUMBER(INT(MID(B40,8,3))),MID(B40,10,1)=""),ISNUMBER(INT(MID(B40,8,1))),ISNUMBER(INT(MID(B40,9,1))), OR(AND(ISNUMBER(INT(MID(B40,8,3))),MID(B40,8,1)&lt;&gt;"0", MID(B40,11,1)=""),AND((ISNUMBER(INT(MID(B40,8,2)))),MID(B40,10,1)=""))),"oK")</f>
        <v>0</v>
      </c>
      <c r="AF40" s="20" t="b">
        <f t="shared" si="28"/>
        <v>0</v>
      </c>
      <c r="AG40" s="20" t="str">
        <f t="shared" si="1"/>
        <v>S# INCORRECT</v>
      </c>
      <c r="BO40" s="55" t="str">
        <f>RIGHT(B40,3)</f>
        <v/>
      </c>
      <c r="BP40" s="55" t="b">
        <f>ISNUMBER(INT((MID(BO40,1,1))))</f>
        <v>0</v>
      </c>
      <c r="BQ40" s="55" t="b">
        <f>ISNUMBER(INT((MID(BO40,2,1))))</f>
        <v>0</v>
      </c>
      <c r="BR40" s="55" t="b">
        <f>ISNUMBER(INT((MID(BO40,3,1))))</f>
        <v>0</v>
      </c>
      <c r="BS40" s="55" t="str">
        <f>IF(BP40=TRUE, MID(BO40,1,1),"")</f>
        <v/>
      </c>
      <c r="BT40" s="55" t="str">
        <f>IF(BQ40=TRUE, MID(BO40,2,1),"")</f>
        <v/>
      </c>
      <c r="BU40" s="55" t="str">
        <f>IF(BR40=TRUE, MID(BO40,3,1),"")</f>
        <v/>
      </c>
      <c r="BV40" s="55" t="str">
        <f>T(BS40)&amp;T(BT40)&amp;T(BU40)</f>
        <v/>
      </c>
      <c r="BW40" s="60" t="str">
        <f>IF(BV40="","",INT(TRIM(BV40)))</f>
        <v/>
      </c>
      <c r="BX40" s="61" t="str">
        <f>IF(BW40&gt;BW39,"OK","INCORRECT")</f>
        <v>INCORRECT</v>
      </c>
      <c r="BY40" s="55" t="b">
        <f>BW40&gt;BW39</f>
        <v>0</v>
      </c>
      <c r="BZ40" s="62" t="str">
        <f>LEFT(B40,6)</f>
        <v/>
      </c>
      <c r="CA40" s="55" t="b">
        <f>ISNUMBER(INT((MID(BZ40,1,1))))</f>
        <v>0</v>
      </c>
      <c r="CB40" s="55" t="b">
        <f>ISNUMBER(INT((MID(BZ40,2,1))))</f>
        <v>0</v>
      </c>
      <c r="CC40" s="55" t="b">
        <f>ISNUMBER(INT((MID(BZ40,3,1))))</f>
        <v>0</v>
      </c>
      <c r="CD40" s="55" t="b">
        <f>ISNUMBER(INT((MID(BZ40,4,1))))</f>
        <v>0</v>
      </c>
      <c r="CE40" s="55" t="b">
        <f>ISNUMBER(INT((MID(BZ40,5,1))))</f>
        <v>0</v>
      </c>
      <c r="CF40" s="55" t="b">
        <f>ISNUMBER(INT((MID(BZ40,6,1))))</f>
        <v>0</v>
      </c>
      <c r="CG40" s="55" t="str">
        <f>IF(CA40=TRUE, MID(BZ40,1,1),"")</f>
        <v/>
      </c>
      <c r="CH40" s="55" t="str">
        <f>IF(CB40=TRUE, MID(BZ40,2,1),"")</f>
        <v/>
      </c>
      <c r="CI40" s="55" t="str">
        <f>IF(CC40=TRUE, MID(BZ40,3,1),"")</f>
        <v/>
      </c>
      <c r="CJ40" s="55" t="str">
        <f>IF(CD40=TRUE, MID(BZ40,4,1),"")</f>
        <v/>
      </c>
      <c r="CK40" s="55" t="str">
        <f>IF(CE40=TRUE, MID(BZ40,5,1),"")</f>
        <v/>
      </c>
      <c r="CL40" s="55" t="str">
        <f>IF(CF40=TRUE, MID(BZ40,6,1),"")</f>
        <v/>
      </c>
      <c r="CM40" s="62" t="str">
        <f>TRIM(T(CG40)&amp;T(CH40)&amp;T(CI40))</f>
        <v/>
      </c>
      <c r="CN40" s="62" t="str">
        <f>TRIM(T(CJ40)&amp;T(CK40)&amp;T(CL40))</f>
        <v/>
      </c>
      <c r="CO40" s="63" t="str">
        <f>IF(OR(MID(BZ40,3,1)="-",MID(BZ40,4,1)="-"),T(CM40),"NO")</f>
        <v>NO</v>
      </c>
      <c r="CP40" s="63" t="str">
        <f>IF(OR(MID(BZ40,3,1)="-",MID(BZ40,4,1)="-"),T(CN40),"NO")</f>
        <v>NO</v>
      </c>
      <c r="CQ40" s="61" t="str">
        <f>IF(AND(CO40&lt;&gt;"NO", CP40&lt;&gt;"NO"),IF(CP40&lt;CO40,"OK","INCORRECT"),"NO")</f>
        <v>NO</v>
      </c>
      <c r="CR40" s="61" t="str">
        <f>IF(AND(CO40&lt;&gt;"NO", CP40&lt;&gt;"NO"),IF(CP40&lt;=CP39,"OK","INCORRECT"),"NO")</f>
        <v>NO</v>
      </c>
      <c r="CS40" s="63" t="str">
        <f>IF(OR(AND(OR(AND(CQ40="NO",CR40="NO"),AND(CQ40="OK", CR40="OK")),AND(CQ39="NO", CR39="NO")),AND(AND(CQ40="OK",CR40="OK",OR(AND(CQ39="NO", CR39="NO"),AND(CQ39="OK", CR39="OK"))))),"OK","INCORRECT")</f>
        <v>OK</v>
      </c>
      <c r="CT40" s="55" t="b">
        <f>IF(CS40="OK",IF(AND(CO39="NO",CO40="NO"),BW40&gt;BW39))</f>
        <v>0</v>
      </c>
      <c r="CU40" s="55" t="b">
        <f>IF(CS40="OK",AND(CQ40="OK",CR40="OK",CQ39="NO",CR39="NO"))</f>
        <v>0</v>
      </c>
      <c r="CV40" s="55" t="b">
        <f>IF(CS40="OK",IF(AND(EXACT(CN39,CN40)),BW40&gt;BW39))</f>
        <v>0</v>
      </c>
      <c r="CW40" s="55" t="b">
        <f>IF(CS40="OK",CP40&lt;CP39)</f>
        <v>0</v>
      </c>
      <c r="CX40" s="62" t="str">
        <f>IF(AND(CT40=FALSE,CU40=FALSE,CV40=FALSE,CW40=FALSE),"SEQUENCE INCORRECT","SEQUENCE CORRECT")</f>
        <v>SEQUENCE INCORRECT</v>
      </c>
      <c r="CY40" s="64">
        <f>COUNTIF(B22:B39,T(B40))</f>
        <v>18</v>
      </c>
    </row>
    <row r="41" spans="1:103" ht="18" customHeight="1" thickBot="1">
      <c r="A41" s="56" t="s">
        <v>470</v>
      </c>
      <c r="B41" s="57" t="s">
        <v>470</v>
      </c>
      <c r="C41" s="310" t="s">
        <v>336</v>
      </c>
      <c r="D41" s="310"/>
      <c r="E41" s="310"/>
      <c r="F41" s="310"/>
      <c r="G41" s="310"/>
      <c r="H41" s="310"/>
      <c r="I41" s="310"/>
      <c r="J41" s="310"/>
      <c r="K41" s="310"/>
      <c r="L41" s="310"/>
      <c r="M41" s="310"/>
      <c r="N41" s="310"/>
      <c r="O41" s="310"/>
      <c r="P41" s="310"/>
      <c r="Q41" s="210"/>
      <c r="R41" s="18">
        <f>COUNTIF(R21:R40,"FORMAT INCORRECT")+(COUNTIF(R21:R40,"SEQUENCE INCORRECT"))</f>
        <v>0</v>
      </c>
      <c r="S41" s="247">
        <f>COUNTIF(S21:S40,"Attendance Marks incorrect")</f>
        <v>0</v>
      </c>
      <c r="T41" s="248"/>
      <c r="U41" s="248"/>
      <c r="V41" s="247">
        <f>COUNTIF(V21:AC40,"Given Marks or Format is incorrect")</f>
        <v>0</v>
      </c>
      <c r="W41" s="248"/>
      <c r="X41" s="248"/>
      <c r="Y41" s="248"/>
      <c r="Z41" s="248"/>
      <c r="AA41" s="248"/>
      <c r="AB41" s="248"/>
      <c r="AC41" s="274"/>
    </row>
    <row r="42" spans="1:103" ht="11.25" customHeight="1" thickBot="1">
      <c r="A42" s="58" t="s">
        <v>470</v>
      </c>
      <c r="B42" s="59" t="s">
        <v>470</v>
      </c>
      <c r="C42" s="311"/>
      <c r="D42" s="311"/>
      <c r="E42" s="311"/>
      <c r="F42" s="311"/>
      <c r="G42" s="311"/>
      <c r="H42" s="311"/>
      <c r="I42" s="311"/>
      <c r="J42" s="311"/>
      <c r="K42" s="311"/>
      <c r="L42" s="311"/>
      <c r="M42" s="311"/>
      <c r="N42" s="311"/>
      <c r="O42" s="311"/>
      <c r="P42" s="311"/>
      <c r="Q42" s="210"/>
      <c r="R42" s="307"/>
      <c r="S42" s="307"/>
      <c r="T42" s="307"/>
      <c r="U42" s="307"/>
      <c r="V42" s="307"/>
      <c r="W42" s="307"/>
      <c r="X42" s="307"/>
      <c r="Y42" s="102"/>
      <c r="Z42" s="87"/>
      <c r="AA42" s="87"/>
    </row>
    <row r="43" spans="1:103" ht="17.25" customHeight="1">
      <c r="A43" s="272"/>
      <c r="B43" s="272"/>
      <c r="C43" s="272"/>
      <c r="D43" s="272"/>
      <c r="E43" s="272"/>
      <c r="F43" s="272"/>
      <c r="G43" s="272"/>
      <c r="H43" s="272"/>
      <c r="I43" s="272"/>
      <c r="J43" s="272"/>
      <c r="K43" s="272"/>
      <c r="L43" s="272"/>
      <c r="M43" s="272"/>
      <c r="N43" s="272"/>
      <c r="O43" s="272"/>
      <c r="P43" s="272"/>
      <c r="Q43" s="210"/>
      <c r="R43" s="276" t="s">
        <v>339</v>
      </c>
      <c r="S43" s="277"/>
      <c r="T43" s="278"/>
      <c r="U43" s="263">
        <f>SUM(R41:AC41)</f>
        <v>0</v>
      </c>
      <c r="V43" s="264"/>
      <c r="W43" s="275"/>
      <c r="X43" s="267"/>
      <c r="Y43" s="100"/>
      <c r="Z43" s="85"/>
      <c r="AA43" s="85"/>
    </row>
    <row r="44" spans="1:103" ht="20.25" customHeight="1" thickBot="1">
      <c r="A44" s="273"/>
      <c r="B44" s="273"/>
      <c r="C44" s="273"/>
      <c r="D44" s="273"/>
      <c r="E44" s="273"/>
      <c r="F44" s="273"/>
      <c r="G44" s="273"/>
      <c r="H44" s="273"/>
      <c r="I44" s="273"/>
      <c r="J44" s="273"/>
      <c r="K44" s="273"/>
      <c r="L44" s="273"/>
      <c r="M44" s="273"/>
      <c r="N44" s="273"/>
      <c r="O44" s="273"/>
      <c r="P44" s="273"/>
      <c r="Q44" s="210"/>
      <c r="R44" s="279"/>
      <c r="S44" s="280"/>
      <c r="T44" s="281"/>
      <c r="U44" s="265"/>
      <c r="V44" s="266"/>
      <c r="W44" s="275"/>
      <c r="X44" s="267"/>
      <c r="Y44" s="100"/>
      <c r="Z44" s="85"/>
      <c r="AA44" s="85"/>
    </row>
    <row r="45" spans="1:103" ht="15.75" customHeight="1">
      <c r="A45" s="260" t="s">
        <v>337</v>
      </c>
      <c r="B45" s="260"/>
      <c r="C45" s="260"/>
      <c r="D45" s="267"/>
      <c r="E45" s="267"/>
      <c r="F45" s="260" t="s">
        <v>20</v>
      </c>
      <c r="G45" s="260"/>
      <c r="H45" s="260"/>
      <c r="I45" s="260"/>
      <c r="J45" s="267"/>
      <c r="K45" s="267"/>
      <c r="L45" s="260" t="s">
        <v>21</v>
      </c>
      <c r="M45" s="260"/>
      <c r="N45" s="260"/>
      <c r="O45" s="260"/>
      <c r="P45" s="260"/>
      <c r="Q45" s="210"/>
      <c r="R45" s="177" t="s">
        <v>492</v>
      </c>
      <c r="S45" s="249"/>
      <c r="T45" s="249"/>
      <c r="U45" s="249"/>
      <c r="V45" s="249"/>
      <c r="W45" s="249"/>
      <c r="X45" s="250"/>
      <c r="Y45" s="101"/>
      <c r="Z45" s="86"/>
      <c r="AA45" s="86"/>
    </row>
    <row r="46" spans="1:103">
      <c r="A46" s="261"/>
      <c r="B46" s="261"/>
      <c r="C46" s="261"/>
      <c r="D46" s="267"/>
      <c r="E46" s="267"/>
      <c r="F46" s="261"/>
      <c r="G46" s="261"/>
      <c r="H46" s="261"/>
      <c r="I46" s="261"/>
      <c r="J46" s="267"/>
      <c r="K46" s="267"/>
      <c r="L46" s="261"/>
      <c r="M46" s="261"/>
      <c r="N46" s="261"/>
      <c r="O46" s="261"/>
      <c r="P46" s="261"/>
      <c r="Q46" s="210"/>
      <c r="R46" s="176"/>
      <c r="S46" s="174"/>
      <c r="T46" s="174"/>
      <c r="U46" s="174"/>
      <c r="V46" s="174"/>
      <c r="W46" s="174"/>
      <c r="X46" s="175"/>
      <c r="Y46" s="101"/>
      <c r="Z46" s="86"/>
      <c r="AA46" s="86"/>
    </row>
    <row r="47" spans="1:103">
      <c r="A47" s="262"/>
      <c r="B47" s="262"/>
      <c r="C47" s="262"/>
      <c r="D47" s="268"/>
      <c r="E47" s="268"/>
      <c r="F47" s="262"/>
      <c r="G47" s="262"/>
      <c r="H47" s="262"/>
      <c r="I47" s="262"/>
      <c r="J47" s="268"/>
      <c r="K47" s="268"/>
      <c r="L47" s="262"/>
      <c r="M47" s="262"/>
      <c r="N47" s="262"/>
      <c r="O47" s="262"/>
      <c r="P47" s="262"/>
      <c r="Q47" s="210"/>
      <c r="R47" s="176"/>
      <c r="S47" s="174"/>
      <c r="T47" s="174"/>
      <c r="U47" s="174"/>
      <c r="V47" s="174"/>
      <c r="W47" s="174"/>
      <c r="X47" s="175"/>
      <c r="Y47" s="101"/>
      <c r="Z47" s="86"/>
      <c r="AA47" s="86"/>
    </row>
    <row r="48" spans="1:103" ht="12" customHeight="1">
      <c r="A48" s="44" t="s">
        <v>15</v>
      </c>
      <c r="B48" s="254" t="s">
        <v>14</v>
      </c>
      <c r="C48" s="255"/>
      <c r="D48" s="255"/>
      <c r="E48" s="255"/>
      <c r="F48" s="255"/>
      <c r="G48" s="255"/>
      <c r="H48" s="255"/>
      <c r="I48" s="255"/>
      <c r="J48" s="255"/>
      <c r="K48" s="255"/>
      <c r="L48" s="255"/>
      <c r="M48" s="255"/>
      <c r="N48" s="255"/>
      <c r="O48" s="255"/>
      <c r="P48" s="256"/>
      <c r="Q48" s="210"/>
      <c r="R48" s="176"/>
      <c r="S48" s="174"/>
      <c r="T48" s="174"/>
      <c r="U48" s="174"/>
      <c r="V48" s="174"/>
      <c r="W48" s="174"/>
      <c r="X48" s="175"/>
      <c r="Y48" s="101"/>
      <c r="Z48" s="86"/>
      <c r="AA48" s="86"/>
    </row>
    <row r="49" spans="1:29" ht="12" customHeight="1" thickBot="1">
      <c r="A49" s="46">
        <f>$U$43</f>
        <v>0</v>
      </c>
      <c r="B49" s="257"/>
      <c r="C49" s="258"/>
      <c r="D49" s="258"/>
      <c r="E49" s="258"/>
      <c r="F49" s="258"/>
      <c r="G49" s="258"/>
      <c r="H49" s="258"/>
      <c r="I49" s="258"/>
      <c r="J49" s="258"/>
      <c r="K49" s="258"/>
      <c r="L49" s="258"/>
      <c r="M49" s="258"/>
      <c r="N49" s="258"/>
      <c r="O49" s="258"/>
      <c r="P49" s="259"/>
      <c r="Q49" s="210"/>
      <c r="R49" s="251"/>
      <c r="S49" s="252"/>
      <c r="T49" s="252"/>
      <c r="U49" s="252"/>
      <c r="V49" s="252"/>
      <c r="W49" s="252"/>
      <c r="X49" s="253"/>
      <c r="Y49" s="101"/>
      <c r="Z49" s="86"/>
      <c r="AA49" s="86"/>
    </row>
    <row r="50" spans="1:29">
      <c r="A50" s="272"/>
      <c r="B50" s="272"/>
      <c r="C50" s="272"/>
      <c r="D50" s="272"/>
      <c r="E50" s="272"/>
      <c r="F50" s="272"/>
      <c r="G50" s="272"/>
      <c r="H50" s="272"/>
      <c r="I50" s="272"/>
      <c r="J50" s="272"/>
      <c r="K50" s="272"/>
      <c r="L50" s="272"/>
      <c r="M50" s="272"/>
      <c r="N50" s="272"/>
      <c r="O50" s="272"/>
      <c r="P50" s="272"/>
      <c r="Q50" s="267"/>
      <c r="R50" s="293" t="s">
        <v>471</v>
      </c>
      <c r="S50" s="293"/>
      <c r="T50" s="293"/>
      <c r="U50" s="293"/>
      <c r="V50" s="293"/>
      <c r="W50" s="293"/>
      <c r="X50" s="293"/>
      <c r="Y50" s="293"/>
      <c r="Z50" s="293"/>
      <c r="AA50" s="293"/>
      <c r="AB50" s="293"/>
      <c r="AC50" s="293"/>
    </row>
    <row r="51" spans="1:29">
      <c r="A51" s="267"/>
      <c r="B51" s="267"/>
      <c r="C51" s="267"/>
      <c r="D51" s="267"/>
      <c r="E51" s="267"/>
      <c r="F51" s="267"/>
      <c r="G51" s="267"/>
      <c r="H51" s="267"/>
      <c r="I51" s="267"/>
      <c r="J51" s="267"/>
      <c r="K51" s="267"/>
      <c r="L51" s="267"/>
      <c r="M51" s="267"/>
      <c r="N51" s="267"/>
      <c r="O51" s="267"/>
      <c r="P51" s="267"/>
      <c r="Q51" s="267"/>
      <c r="R51" s="294"/>
      <c r="S51" s="294"/>
      <c r="T51" s="294"/>
      <c r="U51" s="294"/>
      <c r="V51" s="294"/>
      <c r="W51" s="294"/>
      <c r="X51" s="294"/>
      <c r="Y51" s="294"/>
      <c r="Z51" s="294"/>
      <c r="AA51" s="294"/>
      <c r="AB51" s="294"/>
      <c r="AC51" s="294"/>
    </row>
    <row r="52" spans="1:29">
      <c r="A52" s="267"/>
      <c r="B52" s="267"/>
      <c r="C52" s="267"/>
      <c r="D52" s="267"/>
      <c r="E52" s="267"/>
      <c r="F52" s="267"/>
      <c r="G52" s="267"/>
      <c r="H52" s="267"/>
      <c r="I52" s="267"/>
      <c r="J52" s="267"/>
      <c r="K52" s="267"/>
      <c r="L52" s="267"/>
      <c r="M52" s="267"/>
      <c r="N52" s="267"/>
      <c r="O52" s="267"/>
      <c r="P52" s="267"/>
      <c r="Q52" s="267"/>
      <c r="R52" s="295"/>
      <c r="S52" s="295"/>
      <c r="T52" s="295"/>
      <c r="U52" s="295"/>
      <c r="V52" s="295"/>
      <c r="W52" s="295"/>
      <c r="X52" s="295"/>
      <c r="Y52" s="295"/>
      <c r="Z52" s="295"/>
      <c r="AA52" s="295"/>
      <c r="AB52" s="295"/>
      <c r="AC52" s="295"/>
    </row>
    <row r="53" spans="1:29">
      <c r="A53" s="267"/>
      <c r="B53" s="267"/>
      <c r="C53" s="267"/>
      <c r="D53" s="267"/>
      <c r="E53" s="267"/>
      <c r="F53" s="267"/>
      <c r="G53" s="267"/>
      <c r="H53" s="267"/>
      <c r="I53" s="267"/>
      <c r="J53" s="267"/>
      <c r="K53" s="267"/>
      <c r="L53" s="267"/>
      <c r="M53" s="267"/>
      <c r="N53" s="267"/>
      <c r="O53" s="267"/>
      <c r="P53" s="267"/>
      <c r="Q53" s="267"/>
      <c r="R53" s="296" t="s">
        <v>472</v>
      </c>
      <c r="S53" s="297"/>
      <c r="T53" s="297"/>
      <c r="U53" s="297"/>
      <c r="V53" s="297"/>
      <c r="W53" s="297"/>
      <c r="X53" s="297"/>
      <c r="Y53" s="297"/>
      <c r="Z53" s="297"/>
      <c r="AA53" s="297"/>
      <c r="AB53" s="297"/>
      <c r="AC53" s="298"/>
    </row>
    <row r="54" spans="1:29" ht="16.5" thickBot="1">
      <c r="A54" s="267"/>
      <c r="B54" s="267"/>
      <c r="C54" s="267"/>
      <c r="D54" s="267"/>
      <c r="E54" s="267"/>
      <c r="F54" s="267"/>
      <c r="G54" s="267"/>
      <c r="H54" s="267"/>
      <c r="I54" s="267"/>
      <c r="J54" s="267"/>
      <c r="K54" s="267"/>
      <c r="L54" s="267"/>
      <c r="M54" s="267"/>
      <c r="N54" s="267"/>
      <c r="O54" s="267"/>
      <c r="P54" s="267"/>
      <c r="Q54" s="267"/>
      <c r="R54" s="299"/>
      <c r="S54" s="300"/>
      <c r="T54" s="300"/>
      <c r="U54" s="300"/>
      <c r="V54" s="300"/>
      <c r="W54" s="300"/>
      <c r="X54" s="300"/>
      <c r="Y54" s="300"/>
      <c r="Z54" s="300"/>
      <c r="AA54" s="300"/>
      <c r="AB54" s="300"/>
      <c r="AC54" s="301"/>
    </row>
    <row r="55" spans="1:29" ht="21" thickBot="1">
      <c r="A55" s="267"/>
      <c r="B55" s="267"/>
      <c r="C55" s="267"/>
      <c r="D55" s="267"/>
      <c r="E55" s="267"/>
      <c r="F55" s="267"/>
      <c r="G55" s="267"/>
      <c r="H55" s="267"/>
      <c r="I55" s="267"/>
      <c r="J55" s="267"/>
      <c r="K55" s="267"/>
      <c r="L55" s="267"/>
      <c r="M55" s="267"/>
      <c r="N55" s="267"/>
      <c r="O55" s="267"/>
      <c r="P55" s="267"/>
      <c r="Q55" s="267"/>
      <c r="R55" s="67" t="s">
        <v>7</v>
      </c>
      <c r="S55" s="302" t="s">
        <v>8</v>
      </c>
      <c r="T55" s="302"/>
      <c r="U55" s="302"/>
      <c r="V55" s="303" t="s">
        <v>473</v>
      </c>
      <c r="W55" s="303"/>
      <c r="X55" s="303"/>
      <c r="Y55" s="303"/>
      <c r="Z55" s="303"/>
      <c r="AA55" s="303"/>
      <c r="AB55" s="303"/>
      <c r="AC55" s="303"/>
    </row>
    <row r="56" spans="1:29" ht="16.5" thickBot="1">
      <c r="A56" s="267"/>
      <c r="B56" s="267"/>
      <c r="C56" s="267"/>
      <c r="D56" s="267"/>
      <c r="E56" s="267"/>
      <c r="F56" s="267"/>
      <c r="G56" s="267"/>
      <c r="H56" s="267"/>
      <c r="I56" s="267"/>
      <c r="J56" s="267"/>
      <c r="K56" s="267"/>
      <c r="L56" s="267"/>
      <c r="M56" s="267"/>
      <c r="N56" s="267"/>
      <c r="O56" s="267"/>
      <c r="P56" s="267"/>
      <c r="Q56" s="267"/>
      <c r="R56" s="68">
        <v>1</v>
      </c>
      <c r="S56" s="290" t="s">
        <v>474</v>
      </c>
      <c r="T56" s="290"/>
      <c r="U56" s="290"/>
      <c r="V56" s="291">
        <v>1</v>
      </c>
      <c r="W56" s="292"/>
      <c r="X56" s="290" t="s">
        <v>475</v>
      </c>
      <c r="Y56" s="290"/>
      <c r="Z56" s="290"/>
      <c r="AA56" s="290"/>
      <c r="AB56" s="290"/>
      <c r="AC56" s="290"/>
    </row>
    <row r="57" spans="1:29" ht="16.5" thickBot="1">
      <c r="A57" s="267"/>
      <c r="B57" s="267"/>
      <c r="C57" s="267"/>
      <c r="D57" s="267"/>
      <c r="E57" s="267"/>
      <c r="F57" s="267"/>
      <c r="G57" s="267"/>
      <c r="H57" s="267"/>
      <c r="I57" s="267"/>
      <c r="J57" s="267"/>
      <c r="K57" s="267"/>
      <c r="L57" s="267"/>
      <c r="M57" s="267"/>
      <c r="N57" s="267"/>
      <c r="O57" s="267"/>
      <c r="P57" s="267"/>
      <c r="Q57" s="267"/>
      <c r="R57" s="68">
        <v>2</v>
      </c>
      <c r="S57" s="290" t="s">
        <v>476</v>
      </c>
      <c r="T57" s="290"/>
      <c r="U57" s="290"/>
      <c r="V57" s="291">
        <v>2</v>
      </c>
      <c r="W57" s="292"/>
      <c r="X57" s="290" t="s">
        <v>477</v>
      </c>
      <c r="Y57" s="290"/>
      <c r="Z57" s="290"/>
      <c r="AA57" s="290"/>
      <c r="AB57" s="290"/>
      <c r="AC57" s="290"/>
    </row>
    <row r="58" spans="1:29" ht="16.5" thickBot="1">
      <c r="A58" s="267"/>
      <c r="B58" s="267"/>
      <c r="C58" s="267"/>
      <c r="D58" s="267"/>
      <c r="E58" s="267"/>
      <c r="F58" s="267"/>
      <c r="G58" s="267"/>
      <c r="H58" s="267"/>
      <c r="I58" s="267"/>
      <c r="J58" s="267"/>
      <c r="K58" s="267"/>
      <c r="L58" s="267"/>
      <c r="M58" s="267"/>
      <c r="N58" s="267"/>
      <c r="O58" s="267"/>
      <c r="P58" s="267"/>
      <c r="Q58" s="267"/>
      <c r="R58" s="68">
        <v>3</v>
      </c>
      <c r="S58" s="290" t="s">
        <v>478</v>
      </c>
      <c r="T58" s="290"/>
      <c r="U58" s="290"/>
      <c r="V58" s="291">
        <v>3</v>
      </c>
      <c r="W58" s="292"/>
      <c r="X58" s="290" t="s">
        <v>479</v>
      </c>
      <c r="Y58" s="290"/>
      <c r="Z58" s="290"/>
      <c r="AA58" s="290"/>
      <c r="AB58" s="290"/>
      <c r="AC58" s="290"/>
    </row>
    <row r="59" spans="1:29" ht="16.5" thickBot="1">
      <c r="A59" s="267"/>
      <c r="B59" s="267"/>
      <c r="C59" s="267"/>
      <c r="D59" s="267"/>
      <c r="E59" s="267"/>
      <c r="F59" s="267"/>
      <c r="G59" s="267"/>
      <c r="H59" s="267"/>
      <c r="I59" s="267"/>
      <c r="J59" s="267"/>
      <c r="K59" s="267"/>
      <c r="L59" s="267"/>
      <c r="M59" s="267"/>
      <c r="N59" s="267"/>
      <c r="O59" s="267"/>
      <c r="P59" s="267"/>
      <c r="Q59" s="267"/>
      <c r="R59" s="68">
        <v>4</v>
      </c>
      <c r="S59" s="290" t="s">
        <v>480</v>
      </c>
      <c r="T59" s="290"/>
      <c r="U59" s="290"/>
      <c r="V59" s="291">
        <v>4</v>
      </c>
      <c r="W59" s="292"/>
      <c r="X59" s="290" t="s">
        <v>481</v>
      </c>
      <c r="Y59" s="290"/>
      <c r="Z59" s="290"/>
      <c r="AA59" s="290"/>
      <c r="AB59" s="290"/>
      <c r="AC59" s="290"/>
    </row>
    <row r="60" spans="1:29" ht="16.5" thickBot="1">
      <c r="A60" s="267"/>
      <c r="B60" s="267"/>
      <c r="C60" s="267"/>
      <c r="D60" s="267"/>
      <c r="E60" s="267"/>
      <c r="F60" s="267"/>
      <c r="G60" s="267"/>
      <c r="H60" s="267"/>
      <c r="I60" s="267"/>
      <c r="J60" s="267"/>
      <c r="K60" s="267"/>
      <c r="L60" s="267"/>
      <c r="M60" s="267"/>
      <c r="N60" s="267"/>
      <c r="O60" s="267"/>
      <c r="P60" s="267"/>
      <c r="Q60" s="267"/>
      <c r="R60" s="68">
        <v>5</v>
      </c>
      <c r="S60" s="290" t="s">
        <v>482</v>
      </c>
      <c r="T60" s="290"/>
      <c r="U60" s="290"/>
      <c r="V60" s="291">
        <v>5</v>
      </c>
      <c r="W60" s="292"/>
      <c r="X60" s="290" t="s">
        <v>483</v>
      </c>
      <c r="Y60" s="290"/>
      <c r="Z60" s="290"/>
      <c r="AA60" s="290"/>
      <c r="AB60" s="290"/>
      <c r="AC60" s="290"/>
    </row>
    <row r="61" spans="1:29" ht="16.5" thickBot="1">
      <c r="A61" s="267"/>
      <c r="B61" s="267"/>
      <c r="C61" s="267"/>
      <c r="D61" s="267"/>
      <c r="E61" s="267"/>
      <c r="F61" s="267"/>
      <c r="G61" s="267"/>
      <c r="H61" s="267"/>
      <c r="I61" s="267"/>
      <c r="J61" s="267"/>
      <c r="K61" s="267"/>
      <c r="L61" s="267"/>
      <c r="M61" s="267"/>
      <c r="N61" s="267"/>
      <c r="O61" s="267"/>
      <c r="P61" s="267"/>
      <c r="Q61" s="267"/>
      <c r="R61" s="68">
        <v>6</v>
      </c>
      <c r="S61" s="290" t="s">
        <v>484</v>
      </c>
      <c r="T61" s="290"/>
      <c r="U61" s="290"/>
      <c r="V61" s="291">
        <v>6</v>
      </c>
      <c r="W61" s="292"/>
      <c r="X61" s="290" t="s">
        <v>485</v>
      </c>
      <c r="Y61" s="290"/>
      <c r="Z61" s="290"/>
      <c r="AA61" s="290"/>
      <c r="AB61" s="290"/>
      <c r="AC61" s="290"/>
    </row>
    <row r="62" spans="1:29" ht="16.5" thickBot="1">
      <c r="A62" s="267"/>
      <c r="B62" s="267"/>
      <c r="C62" s="267"/>
      <c r="D62" s="267"/>
      <c r="E62" s="267"/>
      <c r="F62" s="267"/>
      <c r="G62" s="267"/>
      <c r="H62" s="267"/>
      <c r="I62" s="267"/>
      <c r="J62" s="267"/>
      <c r="K62" s="267"/>
      <c r="L62" s="267"/>
      <c r="M62" s="267"/>
      <c r="N62" s="267"/>
      <c r="O62" s="267"/>
      <c r="P62" s="267"/>
      <c r="Q62" s="267"/>
      <c r="R62" s="68">
        <v>7</v>
      </c>
      <c r="S62" s="290" t="s">
        <v>486</v>
      </c>
      <c r="T62" s="290"/>
      <c r="U62" s="290"/>
      <c r="V62" s="291">
        <v>7</v>
      </c>
      <c r="W62" s="292"/>
      <c r="X62" s="290" t="s">
        <v>487</v>
      </c>
      <c r="Y62" s="290"/>
      <c r="Z62" s="290"/>
      <c r="AA62" s="290"/>
      <c r="AB62" s="290"/>
      <c r="AC62" s="290"/>
    </row>
  </sheetData>
  <sheetProtection password="B198" sheet="1" objects="1" scenarios="1" selectLockedCells="1" autoFilter="0"/>
  <autoFilter ref="A20:C20">
    <filterColumn colId="1" showButton="0"/>
  </autoFilter>
  <mergeCells count="288">
    <mergeCell ref="A45:C47"/>
    <mergeCell ref="F45:I47"/>
    <mergeCell ref="L45:P47"/>
    <mergeCell ref="S58:U58"/>
    <mergeCell ref="V58:W58"/>
    <mergeCell ref="J26:K26"/>
    <mergeCell ref="L26:M26"/>
    <mergeCell ref="N26:O26"/>
    <mergeCell ref="B28:C28"/>
    <mergeCell ref="D28:E28"/>
    <mergeCell ref="F28:G28"/>
    <mergeCell ref="H28:I28"/>
    <mergeCell ref="D45:E47"/>
    <mergeCell ref="J45:K47"/>
    <mergeCell ref="A50:P62"/>
    <mergeCell ref="Q50:Q62"/>
    <mergeCell ref="S57:U57"/>
    <mergeCell ref="L30:M30"/>
    <mergeCell ref="L31:M31"/>
    <mergeCell ref="N31:O31"/>
    <mergeCell ref="J31:K31"/>
    <mergeCell ref="N37:O37"/>
    <mergeCell ref="N35:O35"/>
    <mergeCell ref="S35:U35"/>
    <mergeCell ref="X61:AC61"/>
    <mergeCell ref="S62:U62"/>
    <mergeCell ref="V62:W62"/>
    <mergeCell ref="X62:AC62"/>
    <mergeCell ref="S59:U59"/>
    <mergeCell ref="V59:W59"/>
    <mergeCell ref="X59:AC59"/>
    <mergeCell ref="S60:U60"/>
    <mergeCell ref="V60:W60"/>
    <mergeCell ref="X60:AC60"/>
    <mergeCell ref="S61:U61"/>
    <mergeCell ref="V61:W61"/>
    <mergeCell ref="X58:AC58"/>
    <mergeCell ref="R50:AC52"/>
    <mergeCell ref="R53:AC54"/>
    <mergeCell ref="S55:U55"/>
    <mergeCell ref="V55:AC55"/>
    <mergeCell ref="S56:U56"/>
    <mergeCell ref="V56:W56"/>
    <mergeCell ref="X56:AC56"/>
    <mergeCell ref="S20:U20"/>
    <mergeCell ref="V20:X20"/>
    <mergeCell ref="V37:X37"/>
    <mergeCell ref="S41:U41"/>
    <mergeCell ref="V41:AC41"/>
    <mergeCell ref="R42:X42"/>
    <mergeCell ref="S26:U26"/>
    <mergeCell ref="V26:X26"/>
    <mergeCell ref="S27:U27"/>
    <mergeCell ref="V27:X27"/>
    <mergeCell ref="V57:W57"/>
    <mergeCell ref="X57:AC57"/>
    <mergeCell ref="S24:U24"/>
    <mergeCell ref="V24:X24"/>
    <mergeCell ref="V23:X23"/>
    <mergeCell ref="V32:X32"/>
    <mergeCell ref="N25:O25"/>
    <mergeCell ref="N22:O22"/>
    <mergeCell ref="H25:I25"/>
    <mergeCell ref="J25:K25"/>
    <mergeCell ref="L25:M25"/>
    <mergeCell ref="N29:O29"/>
    <mergeCell ref="S31:U31"/>
    <mergeCell ref="V31:X31"/>
    <mergeCell ref="R45:X49"/>
    <mergeCell ref="B48:P49"/>
    <mergeCell ref="B30:C30"/>
    <mergeCell ref="F25:G25"/>
    <mergeCell ref="B27:C27"/>
    <mergeCell ref="D27:E27"/>
    <mergeCell ref="F27:G27"/>
    <mergeCell ref="H27:I27"/>
    <mergeCell ref="J27:K27"/>
    <mergeCell ref="L27:M27"/>
    <mergeCell ref="N27:O27"/>
    <mergeCell ref="B26:C26"/>
    <mergeCell ref="D26:E26"/>
    <mergeCell ref="F26:G26"/>
    <mergeCell ref="H26:I26"/>
    <mergeCell ref="V36:X36"/>
    <mergeCell ref="F19:G19"/>
    <mergeCell ref="H19:I19"/>
    <mergeCell ref="J19:K19"/>
    <mergeCell ref="L18:M18"/>
    <mergeCell ref="L19:M19"/>
    <mergeCell ref="N19:O19"/>
    <mergeCell ref="S21:U21"/>
    <mergeCell ref="V21:X21"/>
    <mergeCell ref="J23:K23"/>
    <mergeCell ref="L23:M23"/>
    <mergeCell ref="N23:O23"/>
    <mergeCell ref="R17:R19"/>
    <mergeCell ref="F20:G20"/>
    <mergeCell ref="N18:O18"/>
    <mergeCell ref="N12:O16"/>
    <mergeCell ref="H20:I20"/>
    <mergeCell ref="J20:K20"/>
    <mergeCell ref="L20:M20"/>
    <mergeCell ref="N24:O24"/>
    <mergeCell ref="S23:U23"/>
    <mergeCell ref="A12:A19"/>
    <mergeCell ref="B12:C19"/>
    <mergeCell ref="L24:M24"/>
    <mergeCell ref="N21:O21"/>
    <mergeCell ref="B21:C21"/>
    <mergeCell ref="D21:E21"/>
    <mergeCell ref="F21:G21"/>
    <mergeCell ref="H21:I21"/>
    <mergeCell ref="J21:K21"/>
    <mergeCell ref="L21:M21"/>
    <mergeCell ref="B22:C22"/>
    <mergeCell ref="D22:E22"/>
    <mergeCell ref="F22:G22"/>
    <mergeCell ref="H22:I22"/>
    <mergeCell ref="J22:K22"/>
    <mergeCell ref="L22:M22"/>
    <mergeCell ref="H23:I23"/>
    <mergeCell ref="D19:E19"/>
    <mergeCell ref="B20:C20"/>
    <mergeCell ref="D20:E20"/>
    <mergeCell ref="B25:C25"/>
    <mergeCell ref="D25:E25"/>
    <mergeCell ref="N20:O20"/>
    <mergeCell ref="A7:B7"/>
    <mergeCell ref="C7:P7"/>
    <mergeCell ref="E8:F8"/>
    <mergeCell ref="G8:H8"/>
    <mergeCell ref="I8:L8"/>
    <mergeCell ref="M8:P8"/>
    <mergeCell ref="D18:E18"/>
    <mergeCell ref="F18:G18"/>
    <mergeCell ref="H18:I18"/>
    <mergeCell ref="J18:K18"/>
    <mergeCell ref="D11:E11"/>
    <mergeCell ref="F11:G11"/>
    <mergeCell ref="H11:I11"/>
    <mergeCell ref="J11:K11"/>
    <mergeCell ref="A11:C11"/>
    <mergeCell ref="H24:I24"/>
    <mergeCell ref="J24:K24"/>
    <mergeCell ref="D12:G13"/>
    <mergeCell ref="H12:M13"/>
    <mergeCell ref="O1:P3"/>
    <mergeCell ref="B4:C4"/>
    <mergeCell ref="D4:K4"/>
    <mergeCell ref="L4:P4"/>
    <mergeCell ref="A5:P5"/>
    <mergeCell ref="A6:D6"/>
    <mergeCell ref="P12:P17"/>
    <mergeCell ref="D14:E16"/>
    <mergeCell ref="F14:G16"/>
    <mergeCell ref="H14:I16"/>
    <mergeCell ref="J14:K16"/>
    <mergeCell ref="L14:M16"/>
    <mergeCell ref="B9:K9"/>
    <mergeCell ref="L9:N9"/>
    <mergeCell ref="O9:P9"/>
    <mergeCell ref="A10:B10"/>
    <mergeCell ref="C10:G10"/>
    <mergeCell ref="H10:J10"/>
    <mergeCell ref="K10:P10"/>
    <mergeCell ref="L11:P11"/>
    <mergeCell ref="B2:N3"/>
    <mergeCell ref="B1:N1"/>
    <mergeCell ref="E6:P6"/>
    <mergeCell ref="A1:A4"/>
    <mergeCell ref="B23:C23"/>
    <mergeCell ref="D23:E23"/>
    <mergeCell ref="F23:G23"/>
    <mergeCell ref="B24:C24"/>
    <mergeCell ref="D24:E24"/>
    <mergeCell ref="F24:G24"/>
    <mergeCell ref="S28:U28"/>
    <mergeCell ref="V28:X28"/>
    <mergeCell ref="S30:U30"/>
    <mergeCell ref="V30:X30"/>
    <mergeCell ref="S29:U29"/>
    <mergeCell ref="V29:X29"/>
    <mergeCell ref="N30:O30"/>
    <mergeCell ref="J28:K28"/>
    <mergeCell ref="L28:M28"/>
    <mergeCell ref="N28:O28"/>
    <mergeCell ref="D30:E30"/>
    <mergeCell ref="F30:G30"/>
    <mergeCell ref="H30:I30"/>
    <mergeCell ref="J30:K30"/>
    <mergeCell ref="J29:K29"/>
    <mergeCell ref="L29:M29"/>
    <mergeCell ref="S25:U25"/>
    <mergeCell ref="V25:X25"/>
    <mergeCell ref="H29:I29"/>
    <mergeCell ref="B29:C29"/>
    <mergeCell ref="D29:E29"/>
    <mergeCell ref="F29:G29"/>
    <mergeCell ref="B31:C31"/>
    <mergeCell ref="D31:E31"/>
    <mergeCell ref="F31:G31"/>
    <mergeCell ref="H31:I31"/>
    <mergeCell ref="B32:C32"/>
    <mergeCell ref="D32:E32"/>
    <mergeCell ref="F32:G32"/>
    <mergeCell ref="H32:I32"/>
    <mergeCell ref="A43:P44"/>
    <mergeCell ref="R43:T44"/>
    <mergeCell ref="L39:M39"/>
    <mergeCell ref="S39:U39"/>
    <mergeCell ref="W43:X44"/>
    <mergeCell ref="V39:X39"/>
    <mergeCell ref="B40:C40"/>
    <mergeCell ref="D40:E40"/>
    <mergeCell ref="F40:G40"/>
    <mergeCell ref="H40:I40"/>
    <mergeCell ref="J40:K40"/>
    <mergeCell ref="L40:M40"/>
    <mergeCell ref="V40:X40"/>
    <mergeCell ref="B39:C39"/>
    <mergeCell ref="D39:E39"/>
    <mergeCell ref="F39:G39"/>
    <mergeCell ref="C41:P42"/>
    <mergeCell ref="U43:V44"/>
    <mergeCell ref="N39:O39"/>
    <mergeCell ref="N40:O40"/>
    <mergeCell ref="S40:U40"/>
    <mergeCell ref="H39:I39"/>
    <mergeCell ref="J39:K39"/>
    <mergeCell ref="J32:K32"/>
    <mergeCell ref="L32:M32"/>
    <mergeCell ref="N32:O32"/>
    <mergeCell ref="S32:U32"/>
    <mergeCell ref="B36:C36"/>
    <mergeCell ref="D36:E36"/>
    <mergeCell ref="F36:G36"/>
    <mergeCell ref="H36:I36"/>
    <mergeCell ref="J36:K36"/>
    <mergeCell ref="L36:M36"/>
    <mergeCell ref="B35:C35"/>
    <mergeCell ref="D35:E35"/>
    <mergeCell ref="F35:G35"/>
    <mergeCell ref="H35:I35"/>
    <mergeCell ref="J35:K35"/>
    <mergeCell ref="B33:C33"/>
    <mergeCell ref="D33:E33"/>
    <mergeCell ref="F33:G33"/>
    <mergeCell ref="H33:I33"/>
    <mergeCell ref="J33:K33"/>
    <mergeCell ref="B34:C34"/>
    <mergeCell ref="D34:E34"/>
    <mergeCell ref="F34:G34"/>
    <mergeCell ref="H34:I34"/>
    <mergeCell ref="S38:U38"/>
    <mergeCell ref="N33:O33"/>
    <mergeCell ref="S33:U33"/>
    <mergeCell ref="J34:K34"/>
    <mergeCell ref="L34:M34"/>
    <mergeCell ref="N34:O34"/>
    <mergeCell ref="S37:U37"/>
    <mergeCell ref="L33:M33"/>
    <mergeCell ref="L35:M35"/>
    <mergeCell ref="N36:O36"/>
    <mergeCell ref="S36:U36"/>
    <mergeCell ref="V38:X38"/>
    <mergeCell ref="J38:K38"/>
    <mergeCell ref="H37:I37"/>
    <mergeCell ref="J37:K37"/>
    <mergeCell ref="N38:O38"/>
    <mergeCell ref="B38:C38"/>
    <mergeCell ref="D38:E38"/>
    <mergeCell ref="F38:G38"/>
    <mergeCell ref="H38:I38"/>
    <mergeCell ref="L38:M38"/>
    <mergeCell ref="B37:C37"/>
    <mergeCell ref="L37:M37"/>
    <mergeCell ref="Q1:Q49"/>
    <mergeCell ref="R1:X16"/>
    <mergeCell ref="V17:X19"/>
    <mergeCell ref="S22:U22"/>
    <mergeCell ref="V22:X22"/>
    <mergeCell ref="S17:U19"/>
    <mergeCell ref="V33:X33"/>
    <mergeCell ref="S34:U34"/>
    <mergeCell ref="V34:X34"/>
    <mergeCell ref="V35:X35"/>
    <mergeCell ref="D37:E37"/>
    <mergeCell ref="F37:G37"/>
  </mergeCells>
  <printOptions horizontalCentered="1"/>
  <pageMargins left="0.35" right="0.35" top="0.3" bottom="0.3" header="0.3" footer="0.3"/>
  <pageSetup paperSize="9" orientation="portrait" errors="blank" r:id="rId1"/>
  <headerFooter>
    <oddFooter>&amp;R&amp;A</oddFooter>
  </headerFooter>
  <legacyDrawing r:id="rId2"/>
  <oleObjects>
    <oleObject progId="PBrush" shapeId="31745" r:id="rId3"/>
    <oleObject progId="PBrush" shapeId="31746" r:id="rId4"/>
  </oleObjects>
</worksheet>
</file>

<file path=xl/worksheets/sheet7.xml><?xml version="1.0" encoding="utf-8"?>
<worksheet xmlns="http://schemas.openxmlformats.org/spreadsheetml/2006/main" xmlns:r="http://schemas.openxmlformats.org/officeDocument/2006/relationships">
  <sheetPr codeName="Sheet8"/>
  <dimension ref="A1:CY62"/>
  <sheetViews>
    <sheetView topLeftCell="A5" zoomScaleNormal="100" workbookViewId="0">
      <selection activeCell="A22" sqref="A22"/>
    </sheetView>
  </sheetViews>
  <sheetFormatPr defaultRowHeight="15.75"/>
  <cols>
    <col min="1" max="1" width="9.7109375" style="2" customWidth="1"/>
    <col min="2" max="2" width="8.7109375" style="19" customWidth="1"/>
    <col min="3" max="3" width="5.7109375" style="19" customWidth="1"/>
    <col min="4" max="4" width="8" style="2" customWidth="1"/>
    <col min="5" max="5" width="3.5703125" style="2" customWidth="1"/>
    <col min="6" max="6" width="7" style="2" customWidth="1"/>
    <col min="7" max="7" width="4.7109375" style="2" customWidth="1"/>
    <col min="8" max="8" width="7" style="2" customWidth="1"/>
    <col min="9" max="9" width="3.28515625" style="2" customWidth="1"/>
    <col min="10" max="10" width="7.28515625" style="2" customWidth="1"/>
    <col min="11" max="11" width="3" style="2" customWidth="1"/>
    <col min="12" max="12" width="6.5703125" style="2" customWidth="1"/>
    <col min="13" max="13" width="4.140625" style="2" customWidth="1"/>
    <col min="14" max="14" width="6.5703125" style="2" customWidth="1"/>
    <col min="15" max="15" width="4.140625" style="2" customWidth="1"/>
    <col min="16" max="16" width="6.85546875" style="2" customWidth="1"/>
    <col min="17" max="17" width="4.28515625" style="2" customWidth="1"/>
    <col min="18" max="18" width="20.7109375" style="2" customWidth="1"/>
    <col min="19" max="20" width="9.140625" style="2"/>
    <col min="21" max="21" width="5.140625" style="2" customWidth="1"/>
    <col min="22" max="23" width="9.140625" style="2"/>
    <col min="24" max="24" width="12.85546875" style="2" customWidth="1"/>
    <col min="25" max="27" width="12.85546875" style="2" hidden="1" customWidth="1"/>
    <col min="28" max="28" width="19" style="2" hidden="1" customWidth="1"/>
    <col min="29" max="29" width="13" style="2" hidden="1" customWidth="1"/>
    <col min="30" max="30" width="16.42578125" style="2" hidden="1" customWidth="1"/>
    <col min="31" max="31" width="15.42578125" style="2" hidden="1" customWidth="1"/>
    <col min="32" max="32" width="17.28515625" style="2" hidden="1" customWidth="1"/>
    <col min="33" max="33" width="19.28515625" style="2" hidden="1" customWidth="1"/>
    <col min="34" max="34" width="17" style="2" hidden="1" customWidth="1"/>
    <col min="35" max="35" width="15.42578125" style="2" hidden="1" customWidth="1"/>
    <col min="36" max="36" width="17.85546875" style="2" hidden="1" customWidth="1"/>
    <col min="37" max="37" width="17.140625" style="2" hidden="1" customWidth="1"/>
    <col min="38" max="38" width="13.28515625" style="2" hidden="1" customWidth="1"/>
    <col min="39" max="39" width="15" style="2" hidden="1" customWidth="1"/>
    <col min="40" max="40" width="13.85546875" style="2" hidden="1" customWidth="1"/>
    <col min="41" max="41" width="14.7109375" style="2" hidden="1" customWidth="1"/>
    <col min="42" max="42" width="18.140625" style="2" hidden="1" customWidth="1"/>
    <col min="43" max="43" width="16" style="2" hidden="1" customWidth="1"/>
    <col min="44" max="44" width="14.140625" style="2" hidden="1" customWidth="1"/>
    <col min="45" max="45" width="17" style="2" hidden="1" customWidth="1"/>
    <col min="46" max="46" width="14.7109375" style="2" hidden="1" customWidth="1"/>
    <col min="47" max="47" width="15" style="2" hidden="1" customWidth="1"/>
    <col min="48" max="48" width="14.7109375" style="2" hidden="1" customWidth="1"/>
    <col min="49" max="49" width="17.140625" style="2" hidden="1" customWidth="1"/>
    <col min="50" max="50" width="13.5703125" style="2" hidden="1" customWidth="1"/>
    <col min="51" max="51" width="14.28515625" style="2" hidden="1" customWidth="1"/>
    <col min="52" max="52" width="11.5703125" style="2" hidden="1" customWidth="1"/>
    <col min="53" max="53" width="11.42578125" style="2" hidden="1" customWidth="1"/>
    <col min="54" max="54" width="12.7109375" style="2" hidden="1" customWidth="1"/>
    <col min="55" max="55" width="18.42578125" style="2" hidden="1" customWidth="1"/>
    <col min="56" max="56" width="14.7109375" style="2" hidden="1" customWidth="1"/>
    <col min="57" max="57" width="19.28515625" style="2" hidden="1" customWidth="1"/>
    <col min="58" max="58" width="17" style="2" hidden="1" customWidth="1"/>
    <col min="59" max="59" width="16.7109375" style="2" hidden="1" customWidth="1"/>
    <col min="60" max="60" width="14.85546875" style="2" hidden="1" customWidth="1"/>
    <col min="61" max="61" width="13.140625" style="2" hidden="1" customWidth="1"/>
    <col min="62" max="62" width="13" style="2" hidden="1" customWidth="1"/>
    <col min="63" max="63" width="14.28515625" style="2" hidden="1" customWidth="1"/>
    <col min="64" max="64" width="11" style="2" hidden="1" customWidth="1"/>
    <col min="65" max="65" width="13.42578125" style="2" hidden="1" customWidth="1"/>
    <col min="66" max="66" width="11.85546875" style="2" hidden="1" customWidth="1"/>
    <col min="67" max="67" width="11.7109375" style="2" hidden="1" customWidth="1"/>
    <col min="68" max="68" width="15.28515625" style="2" hidden="1" customWidth="1"/>
    <col min="69" max="69" width="13.85546875" style="2" hidden="1" customWidth="1"/>
    <col min="70" max="70" width="12.7109375" style="2" hidden="1" customWidth="1"/>
    <col min="71" max="71" width="17.7109375" style="2" hidden="1" customWidth="1"/>
    <col min="72" max="72" width="13.42578125" style="2" hidden="1" customWidth="1"/>
    <col min="73" max="73" width="12.7109375" style="2" hidden="1" customWidth="1"/>
    <col min="74" max="74" width="13.85546875" style="2" hidden="1" customWidth="1"/>
    <col min="75" max="75" width="16.85546875" style="2" hidden="1" customWidth="1"/>
    <col min="76" max="76" width="14.7109375" style="2" hidden="1" customWidth="1"/>
    <col min="77" max="77" width="18" style="2" hidden="1" customWidth="1"/>
    <col min="78" max="78" width="20.7109375" style="2" hidden="1" customWidth="1"/>
    <col min="79" max="79" width="21.7109375" style="2" hidden="1" customWidth="1"/>
    <col min="80" max="80" width="23.85546875" style="2" hidden="1" customWidth="1"/>
    <col min="81" max="81" width="24.140625" style="2" hidden="1" customWidth="1"/>
    <col min="82" max="82" width="18.42578125" style="2" hidden="1" customWidth="1"/>
    <col min="83" max="83" width="17" style="2" hidden="1" customWidth="1"/>
    <col min="84" max="84" width="20" style="2" hidden="1" customWidth="1"/>
    <col min="85" max="85" width="18" style="2" hidden="1" customWidth="1"/>
    <col min="86" max="86" width="18.85546875" style="2" hidden="1" customWidth="1"/>
    <col min="87" max="87" width="20.42578125" style="2" hidden="1" customWidth="1"/>
    <col min="88" max="88" width="16.42578125" style="2" hidden="1" customWidth="1"/>
    <col min="89" max="90" width="17.5703125" style="2" hidden="1" customWidth="1"/>
    <col min="91" max="91" width="17.7109375" style="2" hidden="1" customWidth="1"/>
    <col min="92" max="92" width="19" style="2" hidden="1" customWidth="1"/>
    <col min="93" max="93" width="16.5703125" style="2" hidden="1" customWidth="1"/>
    <col min="94" max="94" width="17" style="2" hidden="1" customWidth="1"/>
    <col min="95" max="95" width="20.85546875" style="2" hidden="1" customWidth="1"/>
    <col min="96" max="96" width="18.7109375" style="2" hidden="1" customWidth="1"/>
    <col min="97" max="97" width="16.7109375" style="2" hidden="1" customWidth="1"/>
    <col min="98" max="98" width="16.85546875" style="2" hidden="1" customWidth="1"/>
    <col min="99" max="99" width="20.140625" style="2" hidden="1" customWidth="1"/>
    <col min="100" max="100" width="17.28515625" style="2" hidden="1" customWidth="1"/>
    <col min="101" max="101" width="16.85546875" style="2" hidden="1" customWidth="1"/>
    <col min="102" max="102" width="16.7109375" style="2" hidden="1" customWidth="1"/>
    <col min="103" max="103" width="20.42578125" style="2" hidden="1" customWidth="1"/>
    <col min="104" max="16384" width="9.140625" style="2"/>
  </cols>
  <sheetData>
    <row r="1" spans="1:27" s="20" customFormat="1" ht="12" customHeight="1">
      <c r="A1" s="216"/>
      <c r="B1" s="219" t="s">
        <v>900</v>
      </c>
      <c r="C1" s="219"/>
      <c r="D1" s="219"/>
      <c r="E1" s="219"/>
      <c r="F1" s="219"/>
      <c r="G1" s="219"/>
      <c r="H1" s="219"/>
      <c r="I1" s="219"/>
      <c r="J1" s="219"/>
      <c r="K1" s="219"/>
      <c r="L1" s="219"/>
      <c r="M1" s="219"/>
      <c r="N1" s="219"/>
      <c r="O1" s="210"/>
      <c r="P1" s="210"/>
      <c r="Q1" s="210"/>
      <c r="R1" s="322" t="s">
        <v>117</v>
      </c>
      <c r="S1" s="323"/>
      <c r="T1" s="323"/>
      <c r="U1" s="323"/>
      <c r="V1" s="323"/>
      <c r="W1" s="323"/>
      <c r="X1" s="323"/>
      <c r="Y1" s="106"/>
      <c r="Z1" s="91"/>
      <c r="AA1" s="91"/>
    </row>
    <row r="2" spans="1:27" s="20" customFormat="1" ht="12" customHeight="1">
      <c r="A2" s="216"/>
      <c r="B2" s="218" t="s">
        <v>0</v>
      </c>
      <c r="C2" s="218"/>
      <c r="D2" s="218"/>
      <c r="E2" s="218"/>
      <c r="F2" s="218"/>
      <c r="G2" s="218"/>
      <c r="H2" s="218"/>
      <c r="I2" s="218"/>
      <c r="J2" s="218"/>
      <c r="K2" s="218"/>
      <c r="L2" s="218"/>
      <c r="M2" s="218"/>
      <c r="N2" s="218"/>
      <c r="O2" s="210"/>
      <c r="P2" s="210"/>
      <c r="Q2" s="210"/>
      <c r="R2" s="324"/>
      <c r="S2" s="325"/>
      <c r="T2" s="325"/>
      <c r="U2" s="325"/>
      <c r="V2" s="325"/>
      <c r="W2" s="325"/>
      <c r="X2" s="325"/>
      <c r="Y2" s="106"/>
      <c r="Z2" s="91"/>
      <c r="AA2" s="91"/>
    </row>
    <row r="3" spans="1:27" s="20" customFormat="1" ht="12" customHeight="1">
      <c r="A3" s="216"/>
      <c r="B3" s="218"/>
      <c r="C3" s="218"/>
      <c r="D3" s="218"/>
      <c r="E3" s="218"/>
      <c r="F3" s="218"/>
      <c r="G3" s="218"/>
      <c r="H3" s="218"/>
      <c r="I3" s="218"/>
      <c r="J3" s="218"/>
      <c r="K3" s="218"/>
      <c r="L3" s="218"/>
      <c r="M3" s="218"/>
      <c r="N3" s="218"/>
      <c r="O3" s="210"/>
      <c r="P3" s="210"/>
      <c r="Q3" s="210"/>
      <c r="R3" s="324"/>
      <c r="S3" s="325"/>
      <c r="T3" s="325"/>
      <c r="U3" s="325"/>
      <c r="V3" s="325"/>
      <c r="W3" s="325"/>
      <c r="X3" s="325"/>
      <c r="Y3" s="106"/>
      <c r="Z3" s="91"/>
      <c r="AA3" s="91"/>
    </row>
    <row r="4" spans="1:27" s="20" customFormat="1" ht="18" customHeight="1">
      <c r="A4" s="216"/>
      <c r="B4" s="216"/>
      <c r="C4" s="216"/>
      <c r="D4" s="210" t="s">
        <v>16</v>
      </c>
      <c r="E4" s="210"/>
      <c r="F4" s="210"/>
      <c r="G4" s="210"/>
      <c r="H4" s="210"/>
      <c r="I4" s="210"/>
      <c r="J4" s="210"/>
      <c r="K4" s="210"/>
      <c r="L4" s="329"/>
      <c r="M4" s="329"/>
      <c r="N4" s="329"/>
      <c r="O4" s="329"/>
      <c r="P4" s="329"/>
      <c r="Q4" s="210"/>
      <c r="R4" s="324"/>
      <c r="S4" s="325"/>
      <c r="T4" s="325"/>
      <c r="U4" s="325"/>
      <c r="V4" s="325"/>
      <c r="W4" s="325"/>
      <c r="X4" s="325"/>
      <c r="Y4" s="106"/>
      <c r="Z4" s="91"/>
      <c r="AA4" s="91"/>
    </row>
    <row r="5" spans="1:27" s="20" customFormat="1" ht="11.25" customHeight="1">
      <c r="A5" s="216"/>
      <c r="B5" s="216"/>
      <c r="C5" s="216"/>
      <c r="D5" s="216"/>
      <c r="E5" s="216"/>
      <c r="F5" s="216"/>
      <c r="G5" s="216"/>
      <c r="H5" s="216"/>
      <c r="I5" s="216"/>
      <c r="J5" s="216"/>
      <c r="K5" s="216"/>
      <c r="L5" s="216"/>
      <c r="M5" s="216"/>
      <c r="N5" s="216"/>
      <c r="O5" s="216"/>
      <c r="P5" s="216"/>
      <c r="Q5" s="210"/>
      <c r="R5" s="324"/>
      <c r="S5" s="325"/>
      <c r="T5" s="325"/>
      <c r="U5" s="325"/>
      <c r="V5" s="325"/>
      <c r="W5" s="325"/>
      <c r="X5" s="325"/>
      <c r="Y5" s="106"/>
      <c r="Z5" s="91"/>
      <c r="AA5" s="91"/>
    </row>
    <row r="6" spans="1:27" s="22" customFormat="1" ht="21.95" customHeight="1">
      <c r="A6" s="215" t="s">
        <v>332</v>
      </c>
      <c r="B6" s="215"/>
      <c r="C6" s="215"/>
      <c r="D6" s="215"/>
      <c r="E6" s="217" t="str">
        <f>Sheet1!$E$6</f>
        <v xml:space="preserve">Architecture </v>
      </c>
      <c r="F6" s="217"/>
      <c r="G6" s="217"/>
      <c r="H6" s="217"/>
      <c r="I6" s="217"/>
      <c r="J6" s="217"/>
      <c r="K6" s="217"/>
      <c r="L6" s="217"/>
      <c r="M6" s="217"/>
      <c r="N6" s="217"/>
      <c r="O6" s="217"/>
      <c r="P6" s="217"/>
      <c r="Q6" s="210"/>
      <c r="R6" s="324"/>
      <c r="S6" s="325"/>
      <c r="T6" s="325"/>
      <c r="U6" s="326"/>
      <c r="V6" s="326"/>
      <c r="W6" s="326"/>
      <c r="X6" s="326"/>
      <c r="Y6" s="107"/>
      <c r="Z6" s="92"/>
      <c r="AA6" s="92"/>
    </row>
    <row r="7" spans="1:27" s="22" customFormat="1" ht="21.95" customHeight="1">
      <c r="A7" s="215" t="s">
        <v>333</v>
      </c>
      <c r="B7" s="215"/>
      <c r="C7" s="217" t="str">
        <f>Sheet1!$C$7</f>
        <v>B.ARCH</v>
      </c>
      <c r="D7" s="217"/>
      <c r="E7" s="217"/>
      <c r="F7" s="217"/>
      <c r="G7" s="217"/>
      <c r="H7" s="217"/>
      <c r="I7" s="217"/>
      <c r="J7" s="217"/>
      <c r="K7" s="217"/>
      <c r="L7" s="217"/>
      <c r="M7" s="217"/>
      <c r="N7" s="217"/>
      <c r="O7" s="217"/>
      <c r="P7" s="217"/>
      <c r="Q7" s="210"/>
      <c r="R7" s="324"/>
      <c r="S7" s="325"/>
      <c r="T7" s="325"/>
      <c r="U7" s="326"/>
      <c r="V7" s="326"/>
      <c r="W7" s="326"/>
      <c r="X7" s="326"/>
      <c r="Y7" s="107"/>
      <c r="Z7" s="92"/>
      <c r="AA7" s="92"/>
    </row>
    <row r="8" spans="1:27" s="22" customFormat="1" ht="21.95" customHeight="1">
      <c r="A8" s="40" t="s">
        <v>1</v>
      </c>
      <c r="B8" s="27" t="str">
        <f>Sheet1!$B$8</f>
        <v>Eighth</v>
      </c>
      <c r="C8" s="26" t="s">
        <v>2</v>
      </c>
      <c r="D8" s="28" t="str">
        <f>Sheet1!$D$8</f>
        <v>Fourth</v>
      </c>
      <c r="E8" s="331" t="s">
        <v>3</v>
      </c>
      <c r="F8" s="331"/>
      <c r="G8" s="332" t="str">
        <f>Sheet1!$G$8</f>
        <v>18AR</v>
      </c>
      <c r="H8" s="332"/>
      <c r="I8" s="333" t="str">
        <f>Sheet1!$I$8</f>
        <v>Regular Exam</v>
      </c>
      <c r="J8" s="333"/>
      <c r="K8" s="333"/>
      <c r="L8" s="333"/>
      <c r="M8" s="330" t="str">
        <f>Sheet1!$M$8</f>
        <v>Oct, 2023</v>
      </c>
      <c r="N8" s="330"/>
      <c r="O8" s="330"/>
      <c r="P8" s="330"/>
      <c r="Q8" s="210"/>
      <c r="R8" s="324"/>
      <c r="S8" s="325"/>
      <c r="T8" s="325"/>
      <c r="U8" s="326"/>
      <c r="V8" s="326"/>
      <c r="W8" s="326"/>
      <c r="X8" s="326"/>
      <c r="Y8" s="107"/>
      <c r="Z8" s="92"/>
      <c r="AA8" s="92"/>
    </row>
    <row r="9" spans="1:27" s="22" customFormat="1" ht="21.95" customHeight="1">
      <c r="A9" s="25" t="s">
        <v>4</v>
      </c>
      <c r="B9" s="217" t="str">
        <f>Sheet1!$B$9</f>
        <v>Architectural Design-VII</v>
      </c>
      <c r="C9" s="217"/>
      <c r="D9" s="217"/>
      <c r="E9" s="217"/>
      <c r="F9" s="217"/>
      <c r="G9" s="217"/>
      <c r="H9" s="217"/>
      <c r="I9" s="217"/>
      <c r="J9" s="217"/>
      <c r="K9" s="217"/>
      <c r="L9" s="336" t="s">
        <v>5</v>
      </c>
      <c r="M9" s="336"/>
      <c r="N9" s="336"/>
      <c r="O9" s="335" t="str">
        <f>Sheet1!$O$9</f>
        <v>16/10/2023</v>
      </c>
      <c r="P9" s="335"/>
      <c r="Q9" s="210"/>
      <c r="R9" s="324"/>
      <c r="S9" s="325"/>
      <c r="T9" s="325"/>
      <c r="U9" s="326"/>
      <c r="V9" s="326"/>
      <c r="W9" s="326"/>
      <c r="X9" s="326"/>
      <c r="Y9" s="107"/>
      <c r="Z9" s="92"/>
      <c r="AA9" s="92"/>
    </row>
    <row r="10" spans="1:27" s="22" customFormat="1" ht="21.95" customHeight="1">
      <c r="A10" s="215" t="s">
        <v>328</v>
      </c>
      <c r="B10" s="215"/>
      <c r="C10" s="305" t="str">
        <f>Sheet1!$C$10</f>
        <v>Dr. Siraj Ahmed</v>
      </c>
      <c r="D10" s="305"/>
      <c r="E10" s="305"/>
      <c r="F10" s="305"/>
      <c r="G10" s="305"/>
      <c r="H10" s="212" t="s">
        <v>329</v>
      </c>
      <c r="I10" s="212"/>
      <c r="J10" s="212"/>
      <c r="K10" s="334" t="str">
        <f>Sheet1!$K$10</f>
        <v>Dr. Furqan Ahmed</v>
      </c>
      <c r="L10" s="334"/>
      <c r="M10" s="334"/>
      <c r="N10" s="334"/>
      <c r="O10" s="334"/>
      <c r="P10" s="334"/>
      <c r="Q10" s="210"/>
      <c r="R10" s="324"/>
      <c r="S10" s="325"/>
      <c r="T10" s="325"/>
      <c r="U10" s="326"/>
      <c r="V10" s="326"/>
      <c r="W10" s="326"/>
      <c r="X10" s="326"/>
      <c r="Y10" s="107"/>
      <c r="Z10" s="92"/>
      <c r="AA10" s="92"/>
    </row>
    <row r="11" spans="1:27" s="20" customFormat="1" ht="9.9499999999999993" customHeight="1">
      <c r="A11" s="232"/>
      <c r="B11" s="232"/>
      <c r="C11" s="232"/>
      <c r="D11" s="306" t="s">
        <v>384</v>
      </c>
      <c r="E11" s="306"/>
      <c r="F11" s="306" t="s">
        <v>384</v>
      </c>
      <c r="G11" s="306"/>
      <c r="H11" s="230" t="s">
        <v>384</v>
      </c>
      <c r="I11" s="230"/>
      <c r="J11" s="230" t="s">
        <v>384</v>
      </c>
      <c r="K11" s="230"/>
      <c r="L11" s="337"/>
      <c r="M11" s="337"/>
      <c r="N11" s="337"/>
      <c r="O11" s="337"/>
      <c r="P11" s="337"/>
      <c r="Q11" s="210"/>
      <c r="R11" s="324"/>
      <c r="S11" s="325"/>
      <c r="T11" s="325"/>
      <c r="U11" s="326"/>
      <c r="V11" s="326"/>
      <c r="W11" s="326"/>
      <c r="X11" s="326"/>
      <c r="Y11" s="107"/>
      <c r="Z11" s="92"/>
      <c r="AA11" s="92"/>
    </row>
    <row r="12" spans="1:27" s="20" customFormat="1" ht="18" customHeight="1">
      <c r="A12" s="233" t="s">
        <v>7</v>
      </c>
      <c r="B12" s="236" t="s">
        <v>8</v>
      </c>
      <c r="C12" s="237"/>
      <c r="D12" s="220" t="s">
        <v>17</v>
      </c>
      <c r="E12" s="220"/>
      <c r="F12" s="220"/>
      <c r="G12" s="220"/>
      <c r="H12" s="220" t="s">
        <v>18</v>
      </c>
      <c r="I12" s="220"/>
      <c r="J12" s="220"/>
      <c r="K12" s="220"/>
      <c r="L12" s="220"/>
      <c r="M12" s="220"/>
      <c r="N12" s="220" t="s">
        <v>377</v>
      </c>
      <c r="O12" s="220"/>
      <c r="P12" s="222" t="s">
        <v>10</v>
      </c>
      <c r="Q12" s="210"/>
      <c r="R12" s="324"/>
      <c r="S12" s="325"/>
      <c r="T12" s="325"/>
      <c r="U12" s="326"/>
      <c r="V12" s="326"/>
      <c r="W12" s="326"/>
      <c r="X12" s="326"/>
      <c r="Y12" s="107"/>
      <c r="Z12" s="92"/>
      <c r="AA12" s="92"/>
    </row>
    <row r="13" spans="1:27" s="20" customFormat="1" ht="18" customHeight="1">
      <c r="A13" s="234"/>
      <c r="B13" s="238"/>
      <c r="C13" s="239"/>
      <c r="D13" s="220"/>
      <c r="E13" s="220"/>
      <c r="F13" s="220"/>
      <c r="G13" s="220"/>
      <c r="H13" s="220"/>
      <c r="I13" s="220"/>
      <c r="J13" s="220"/>
      <c r="K13" s="220"/>
      <c r="L13" s="220"/>
      <c r="M13" s="220"/>
      <c r="N13" s="220"/>
      <c r="O13" s="220"/>
      <c r="P13" s="222"/>
      <c r="Q13" s="210"/>
      <c r="R13" s="324"/>
      <c r="S13" s="325"/>
      <c r="T13" s="325"/>
      <c r="U13" s="327"/>
      <c r="V13" s="327"/>
      <c r="W13" s="327"/>
      <c r="X13" s="327"/>
      <c r="Y13" s="108"/>
      <c r="Z13" s="93"/>
      <c r="AA13" s="93"/>
    </row>
    <row r="14" spans="1:27" s="20" customFormat="1" ht="18" customHeight="1">
      <c r="A14" s="234"/>
      <c r="B14" s="238"/>
      <c r="C14" s="239"/>
      <c r="D14" s="170" t="s">
        <v>373</v>
      </c>
      <c r="E14" s="171"/>
      <c r="F14" s="170" t="s">
        <v>374</v>
      </c>
      <c r="G14" s="171"/>
      <c r="H14" s="165" t="s">
        <v>375</v>
      </c>
      <c r="I14" s="165"/>
      <c r="J14" s="165" t="s">
        <v>376</v>
      </c>
      <c r="K14" s="165"/>
      <c r="L14" s="165" t="s">
        <v>377</v>
      </c>
      <c r="M14" s="165"/>
      <c r="N14" s="220"/>
      <c r="O14" s="220"/>
      <c r="P14" s="222"/>
      <c r="Q14" s="210"/>
      <c r="R14" s="324"/>
      <c r="S14" s="325"/>
      <c r="T14" s="325"/>
      <c r="U14" s="327"/>
      <c r="V14" s="327"/>
      <c r="W14" s="327"/>
      <c r="X14" s="327"/>
      <c r="Y14" s="108"/>
      <c r="Z14" s="93"/>
      <c r="AA14" s="93"/>
    </row>
    <row r="15" spans="1:27" s="20" customFormat="1" ht="12" customHeight="1">
      <c r="A15" s="234"/>
      <c r="B15" s="238"/>
      <c r="C15" s="239"/>
      <c r="D15" s="172"/>
      <c r="E15" s="173"/>
      <c r="F15" s="172"/>
      <c r="G15" s="173"/>
      <c r="H15" s="165"/>
      <c r="I15" s="165"/>
      <c r="J15" s="165"/>
      <c r="K15" s="165"/>
      <c r="L15" s="165"/>
      <c r="M15" s="165"/>
      <c r="N15" s="220"/>
      <c r="O15" s="220"/>
      <c r="P15" s="222"/>
      <c r="Q15" s="210"/>
      <c r="R15" s="324"/>
      <c r="S15" s="325"/>
      <c r="T15" s="325"/>
      <c r="U15" s="327"/>
      <c r="V15" s="327"/>
      <c r="W15" s="327"/>
      <c r="X15" s="327"/>
      <c r="Y15" s="108"/>
      <c r="Z15" s="93"/>
      <c r="AA15" s="93"/>
    </row>
    <row r="16" spans="1:27" s="20" customFormat="1" ht="2.25" customHeight="1" thickBot="1">
      <c r="A16" s="234"/>
      <c r="B16" s="238"/>
      <c r="C16" s="239"/>
      <c r="D16" s="172"/>
      <c r="E16" s="173"/>
      <c r="F16" s="172"/>
      <c r="G16" s="173"/>
      <c r="H16" s="166"/>
      <c r="I16" s="166"/>
      <c r="J16" s="166"/>
      <c r="K16" s="166"/>
      <c r="L16" s="166"/>
      <c r="M16" s="166"/>
      <c r="N16" s="221"/>
      <c r="O16" s="221"/>
      <c r="P16" s="222"/>
      <c r="Q16" s="210"/>
      <c r="R16" s="328"/>
      <c r="S16" s="325"/>
      <c r="T16" s="325"/>
      <c r="U16" s="327"/>
      <c r="V16" s="327"/>
      <c r="W16" s="327"/>
      <c r="X16" s="327"/>
      <c r="Y16" s="108"/>
      <c r="Z16" s="93"/>
      <c r="AA16" s="93"/>
    </row>
    <row r="17" spans="1:103" s="20" customFormat="1" ht="18" customHeight="1">
      <c r="A17" s="234"/>
      <c r="B17" s="238"/>
      <c r="C17" s="239"/>
      <c r="D17" s="34" t="s">
        <v>9</v>
      </c>
      <c r="E17" s="35">
        <f>(10*O17)/100</f>
        <v>20</v>
      </c>
      <c r="F17" s="34" t="s">
        <v>9</v>
      </c>
      <c r="G17" s="35">
        <f>(30*O17)/100</f>
        <v>60</v>
      </c>
      <c r="H17" s="34" t="s">
        <v>9</v>
      </c>
      <c r="I17" s="35">
        <f>(30*O17)/100</f>
        <v>60</v>
      </c>
      <c r="J17" s="34" t="s">
        <v>9</v>
      </c>
      <c r="K17" s="35">
        <f>(30*O17)/100</f>
        <v>60</v>
      </c>
      <c r="L17" s="34" t="s">
        <v>9</v>
      </c>
      <c r="M17" s="35">
        <f>(I17+K17)</f>
        <v>120</v>
      </c>
      <c r="N17" s="34" t="s">
        <v>9</v>
      </c>
      <c r="O17" s="36">
        <f>Sheet1!$O$17</f>
        <v>200</v>
      </c>
      <c r="P17" s="312"/>
      <c r="Q17" s="210"/>
      <c r="R17" s="319" t="s">
        <v>334</v>
      </c>
      <c r="S17" s="222" t="s">
        <v>330</v>
      </c>
      <c r="T17" s="222"/>
      <c r="U17" s="222"/>
      <c r="V17" s="222" t="s">
        <v>331</v>
      </c>
      <c r="W17" s="222"/>
      <c r="X17" s="222"/>
      <c r="Y17" s="103"/>
      <c r="Z17" s="88"/>
      <c r="AA17" s="88"/>
    </row>
    <row r="18" spans="1:103" s="30" customFormat="1" ht="15" customHeight="1">
      <c r="A18" s="234"/>
      <c r="B18" s="238"/>
      <c r="C18" s="239"/>
      <c r="D18" s="163"/>
      <c r="E18" s="228"/>
      <c r="F18" s="163"/>
      <c r="G18" s="228"/>
      <c r="H18" s="163"/>
      <c r="I18" s="228"/>
      <c r="J18" s="163"/>
      <c r="K18" s="228"/>
      <c r="L18" s="226" t="s">
        <v>371</v>
      </c>
      <c r="M18" s="227"/>
      <c r="N18" s="226" t="s">
        <v>372</v>
      </c>
      <c r="O18" s="227"/>
      <c r="P18" s="37"/>
      <c r="Q18" s="210"/>
      <c r="R18" s="320"/>
      <c r="S18" s="222"/>
      <c r="T18" s="222"/>
      <c r="U18" s="222"/>
      <c r="V18" s="222"/>
      <c r="W18" s="222"/>
      <c r="X18" s="222"/>
      <c r="Y18" s="103"/>
      <c r="Z18" s="88"/>
      <c r="AA18" s="88"/>
    </row>
    <row r="19" spans="1:103" s="30" customFormat="1" ht="18.95" customHeight="1">
      <c r="A19" s="235"/>
      <c r="B19" s="240"/>
      <c r="C19" s="241"/>
      <c r="D19" s="226" t="s">
        <v>367</v>
      </c>
      <c r="E19" s="227"/>
      <c r="F19" s="226" t="s">
        <v>368</v>
      </c>
      <c r="G19" s="227"/>
      <c r="H19" s="226" t="s">
        <v>369</v>
      </c>
      <c r="I19" s="227"/>
      <c r="J19" s="226" t="s">
        <v>370</v>
      </c>
      <c r="K19" s="227"/>
      <c r="L19" s="313" t="s">
        <v>378</v>
      </c>
      <c r="M19" s="314"/>
      <c r="N19" s="216"/>
      <c r="O19" s="228"/>
      <c r="P19" s="29"/>
      <c r="Q19" s="210"/>
      <c r="R19" s="321"/>
      <c r="S19" s="222"/>
      <c r="T19" s="222"/>
      <c r="U19" s="222"/>
      <c r="V19" s="222"/>
      <c r="W19" s="222"/>
      <c r="X19" s="222"/>
      <c r="Y19" s="103"/>
      <c r="Z19" s="88"/>
      <c r="AA19" s="88"/>
    </row>
    <row r="20" spans="1:103" s="49" customFormat="1" ht="5.0999999999999996" customHeight="1">
      <c r="A20" s="48"/>
      <c r="B20" s="236"/>
      <c r="C20" s="237"/>
      <c r="D20" s="159" t="s">
        <v>384</v>
      </c>
      <c r="E20" s="160"/>
      <c r="F20" s="159" t="s">
        <v>384</v>
      </c>
      <c r="G20" s="160"/>
      <c r="H20" s="159" t="s">
        <v>384</v>
      </c>
      <c r="I20" s="160"/>
      <c r="J20" s="159" t="s">
        <v>384</v>
      </c>
      <c r="K20" s="160"/>
      <c r="L20" s="317"/>
      <c r="M20" s="318"/>
      <c r="N20" s="338"/>
      <c r="O20" s="339"/>
      <c r="P20" s="37"/>
      <c r="Q20" s="210"/>
      <c r="R20" s="54"/>
      <c r="S20" s="340"/>
      <c r="T20" s="341"/>
      <c r="U20" s="342"/>
      <c r="V20" s="284"/>
      <c r="W20" s="285"/>
      <c r="X20" s="223"/>
      <c r="Y20" s="103"/>
      <c r="Z20" s="88"/>
      <c r="AA20" s="88"/>
      <c r="AF20" s="49" t="b">
        <f>Sheet6!$AF$40</f>
        <v>0</v>
      </c>
      <c r="AG20" s="69" t="str">
        <f>IF(AND(AF21=TRUE, AF20=TRUE),IF(A21-Sheet6!A40=1,"OK","INCORRECT"),"")</f>
        <v/>
      </c>
      <c r="BO20" s="49" t="str">
        <f>Sheet6!BO40</f>
        <v/>
      </c>
      <c r="BP20" s="49" t="b">
        <f>Sheet6!BP40</f>
        <v>0</v>
      </c>
      <c r="BQ20" s="49" t="b">
        <f>Sheet6!BQ40</f>
        <v>0</v>
      </c>
      <c r="BR20" s="49" t="b">
        <f>Sheet6!BR40</f>
        <v>0</v>
      </c>
      <c r="BS20" s="49" t="str">
        <f>Sheet6!BS40</f>
        <v/>
      </c>
      <c r="BT20" s="49" t="str">
        <f>Sheet6!BT40</f>
        <v/>
      </c>
      <c r="BU20" s="49" t="str">
        <f>Sheet6!BU40</f>
        <v/>
      </c>
      <c r="BV20" s="49" t="str">
        <f>Sheet6!BV40</f>
        <v/>
      </c>
      <c r="BW20" s="49" t="str">
        <f>Sheet6!BW40</f>
        <v/>
      </c>
      <c r="BX20" s="49" t="str">
        <f>Sheet6!BX40</f>
        <v>INCORRECT</v>
      </c>
      <c r="BY20" s="49" t="b">
        <f>Sheet6!BY40</f>
        <v>0</v>
      </c>
      <c r="BZ20" s="49" t="str">
        <f>Sheet6!BZ40</f>
        <v/>
      </c>
      <c r="CA20" s="49" t="b">
        <f>Sheet6!CA40</f>
        <v>0</v>
      </c>
      <c r="CB20" s="49" t="b">
        <f>Sheet6!CB40</f>
        <v>0</v>
      </c>
      <c r="CC20" s="49" t="b">
        <f>Sheet6!CC40</f>
        <v>0</v>
      </c>
      <c r="CD20" s="49" t="b">
        <f>Sheet6!CD40</f>
        <v>0</v>
      </c>
      <c r="CE20" s="49" t="b">
        <f>Sheet6!CE40</f>
        <v>0</v>
      </c>
      <c r="CF20" s="49" t="b">
        <f>Sheet6!CF40</f>
        <v>0</v>
      </c>
      <c r="CG20" s="49" t="str">
        <f>Sheet6!CG40</f>
        <v/>
      </c>
      <c r="CH20" s="49" t="str">
        <f>Sheet6!CH40</f>
        <v/>
      </c>
      <c r="CI20" s="49" t="str">
        <f>Sheet6!CI40</f>
        <v/>
      </c>
      <c r="CJ20" s="49" t="str">
        <f>Sheet6!CJ40</f>
        <v/>
      </c>
      <c r="CK20" s="49" t="str">
        <f>Sheet6!CK40</f>
        <v/>
      </c>
      <c r="CL20" s="49" t="str">
        <f>Sheet6!CL40</f>
        <v/>
      </c>
      <c r="CM20" s="49" t="str">
        <f>Sheet6!CM40</f>
        <v/>
      </c>
      <c r="CN20" s="49" t="str">
        <f>Sheet6!CN40</f>
        <v/>
      </c>
      <c r="CO20" s="49" t="str">
        <f>Sheet6!CO40</f>
        <v>NO</v>
      </c>
      <c r="CP20" s="49" t="str">
        <f>Sheet6!CP40</f>
        <v>NO</v>
      </c>
      <c r="CQ20" s="49" t="str">
        <f>Sheet6!CQ40</f>
        <v>NO</v>
      </c>
      <c r="CR20" s="49" t="str">
        <f>Sheet6!CR40</f>
        <v>NO</v>
      </c>
      <c r="CS20" s="49" t="str">
        <f>Sheet6!CS40</f>
        <v>OK</v>
      </c>
      <c r="CT20" s="49" t="b">
        <f>Sheet6!CT40</f>
        <v>0</v>
      </c>
      <c r="CU20" s="49" t="b">
        <f>Sheet6!CU40</f>
        <v>0</v>
      </c>
      <c r="CV20" s="49" t="b">
        <f>Sheet6!CV40</f>
        <v>0</v>
      </c>
      <c r="CW20" s="49" t="b">
        <f>Sheet6!CW40</f>
        <v>0</v>
      </c>
      <c r="CX20" s="49" t="str">
        <f>Sheet6!CX40</f>
        <v>SEQUENCE INCORRECT</v>
      </c>
      <c r="CY20" s="49">
        <f>Sheet6!CY40</f>
        <v>18</v>
      </c>
    </row>
    <row r="21" spans="1:103" s="20" customFormat="1" ht="18.95" customHeight="1" thickBot="1">
      <c r="A21" s="51"/>
      <c r="B21" s="157"/>
      <c r="C21" s="158"/>
      <c r="D21" s="157"/>
      <c r="E21" s="158"/>
      <c r="F21" s="157"/>
      <c r="G21" s="158"/>
      <c r="H21" s="157"/>
      <c r="I21" s="158"/>
      <c r="J21" s="157"/>
      <c r="K21" s="158"/>
      <c r="L21" s="151" t="str">
        <f>IF(AND(B21&lt;&gt;"", H21&lt;&gt;"", J21&lt;&gt;"",OR(H21&lt;=I17,H21="ABS"),OR(J21&lt;=K17,J21="ABS")),IF(AND(J21="ABS"),"ABS",IF(SUM(H21:J21)=0,"ZERO",SUM(H21,J21))),"")</f>
        <v/>
      </c>
      <c r="M21" s="151"/>
      <c r="N21" s="286" t="str">
        <f>IF(AND(A21&lt;&gt;"",B21&lt;&gt;"",D21&lt;&gt;"", F21&lt;&gt;"", H21&lt;&gt;"", J21&lt;&gt;"",S21="", R21="OK", V21="",OR(D21&lt;=E17,D21="ABS"),OR(F21&lt;=G17,F21="ABS"),OR(H21&lt;=I17,H21="ABS"),OR(J21&lt;=K17,J21="ABS")),IF(AND(OR(D21=0,D21="ABS"),OR(F21=0,F21="ABS"),OR(L21=0,L21="ABS"),D21="ABS",F21="ABS",L21="ABS"),"ABS",IF(AND(SUM(D21:F21)=0,OR(L21="ZERO",L21="ABS")),"ZERO",IF(L21="ABS",SUM(D21,F21),SUM(D21,F21,H21,J21)))),"")</f>
        <v/>
      </c>
      <c r="O21" s="153"/>
      <c r="P21" s="97" t="str">
        <f>IF(N21="","",IF(O17=250,LOOKUP(N21,{"ABS","ZERO",0,125,137,150,165,187,212},{"FAIL","FAIL","FAIL","C","C+","B","B+","A","A+"}),IF(O17=200,LOOKUP(N21,{"ABS","ZERO",0,100,110,120,132,150,170},{"FAIL","FAIL","FAIL","C","C+","B","B+","A","A+"}),IF(O17=150,LOOKUP(N21,{"ABS","ZERO",0,75,82,90,99,112,127},{"FAIL","FAIL","FAIL","C","C+","B","B+","A","A+"}),IF(O17=100,LOOKUP(N21,{"ABS","ZERO",0,50,55,60,66,75,85},{"FAIL","FAIL","FAIL","C","C+","B","B+","A","A+"}),IF(O17=50,LOOKUP(N21,{"ABS","ZERO",0,25,27,30,33,37,42},{"FAIL","FAIL","FAIL","C","C+","B","B+","A","A+"})))))))</f>
        <v/>
      </c>
      <c r="Q21" s="210"/>
      <c r="R21" s="66" t="str">
        <f>IF(A21&lt;&gt;"",IF(CX21="SEQUENCE CORRECT",IF(OR(T(AB21)="OK",T(Z21)="oKK",T(Y21)="oKK",T(AA21)="oKK",T(AC21)="oOk",T(AD21)="Okk",AE21="ok"),"OK","FORMAT INCORRECT"),"SEQUENCE INCORRECT"),"")</f>
        <v/>
      </c>
      <c r="S21" s="315" t="str">
        <f>IF(AND(A21&lt;&gt;"",B21&lt;&gt;""),IF(OR(D21&lt;&gt;"ABS"),IF(OR(AND(D21&lt;ROUNDDOWN((0.7*E17),0),D21&lt;&gt;0),D21&gt;E17,D21=""),"Attendance Marks incorrect",""),""),"")</f>
        <v/>
      </c>
      <c r="T21" s="316"/>
      <c r="U21" s="316"/>
      <c r="V21" s="167" t="str">
        <f>IF(OR(AND(OR(F21&lt;=G17, F21=0, F21="ABS"),OR(H21&lt;=I17, H21=0, H21="ABS"),OR(J21&lt;=K17, J21=0,J21="ABS"))),IF(OR(AND(A21="",B21="",D21="",F21="",H21="",J21=""),AND(A21&lt;&gt;"",B21&lt;&gt;"",D21&lt;&gt;"",F21&lt;&gt;"",H21&lt;&gt;"",J21&lt;&gt;"", AG21="OK")),"","Given Marks or Format is incorrect"),"Given Marks or Format is incorrect")</f>
        <v/>
      </c>
      <c r="W21" s="168"/>
      <c r="X21" s="169"/>
      <c r="Y21" s="109" t="b">
        <f>IF(AND(EXACT(LEFT(B21,3),LEFT(G10,3)),MID(B21,4,1)="-",ISNUMBER(INT(MID(B21,5,1))),ISNUMBER(INT(MID(B21,6,1))),MID(B21,5,2)&lt;&gt;"00",MID(B21,5,2)&lt;&gt;MID(G10,2,2),EXACT(MID(B21,7,4),RIGHT(G10,4)),ISNUMBER(INT(MID(B21,11,1))),ISNUMBER(INT(MID(B21,12,1))),MID(B21,11,2)&lt;&gt;"00",OR(ISNUMBER(INT(MID(B21,11,3))),MID(B21,13,1)=""),OR(AND(ISNUMBER(INT(MID(B21,11,3))),MID(B21,11,1)&lt;&gt;"0",MID(B21,14,1)=""),AND((ISNUMBER(INT(MID(B21,11,2)))),MID(B21,13,1)=""))),"oKK")</f>
        <v>0</v>
      </c>
      <c r="Z21" s="1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1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12" t="b">
        <f>IF(AND( EXACT(LEFT(B21,LEN(G8)), G8),ISNUMBER(INT(MID(B21,(LEN(G8)+1),1))),ISNUMBER(INT(MID(B21,(LEN(G8)+2),1))), MID(B21,(LEN(G8)+1),2)&lt;&gt;"00",OR(ISNUMBER(INT(MID(B21,(LEN(G8)+3),1))),MID(B21,(LEN(G8)+3),1)=""),  OR(AND(ISNUMBER(INT(MID(B21,(LEN(G8)+1),3))),MID(B21,(LEN(G8)+1),1)&lt;&gt;"0", MID(B21,(LEN(G8)+4),1)=""),AND((ISNUMBER(INT(MID(B21,(LEN(G8)+1),2)))),MID(B21,(LEN(G8)+3),1)=""))),"OK")</f>
        <v>0</v>
      </c>
      <c r="AC21" s="1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14" t="b">
        <f>IF(LEFT(B21,1)="K",IF(AND(EXACT(LEFT(B21,3),LEFT(G8,3)),MID(B21,4,1)="-",ISNUMBER(INT(MID(B21,5,1))),ISNUMBER(INT(MID(B21,6,1))),MID(B21,5,2)&lt;&gt;"00", MID(B21,5,2)&lt;&gt;MID(G8,2,2),EXACT(MID(B21,7,2), RIGHT(G8,2)),ISNUMBER(INT(MID(B21,9,1))),ISNUMBER(INT(MID(B21,10,1))),MID(B21,9,2)&lt;&gt;"00",OR(ISNUMBER(INT(MID(B21,9,3))),MID(B21,11,1)=""),OR(AND(ISNUMBER(INT(MID(B21,9,3))),MID(B21,9,1)&lt;&gt;"0",MID(B21,12,1)=""),AND((ISNUMBER(INT(MID(B21,9,2)))),MID(B21,11,1)=""))),"oKK"))</f>
        <v>0</v>
      </c>
      <c r="AE21" s="15"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20" t="b">
        <f>IF(ISNUMBER(A21)&lt;&gt;"",AND(ISNUMBER(INT(MID(A21,1,3))),MID(A21,4,1)="",MID(A21,1,1)&lt;&gt;"0"))</f>
        <v>0</v>
      </c>
      <c r="AG21" s="69" t="str">
        <f>IF(AND(AG20="OK",AF21=TRUE),"OK","S# INCORRECT")</f>
        <v>S# INCORRECT</v>
      </c>
      <c r="BO21" s="55" t="str">
        <f>RIGHT(B21,3)</f>
        <v/>
      </c>
      <c r="BP21" s="55" t="b">
        <f>ISNUMBER(INT((MID(BO21,1,1))))</f>
        <v>0</v>
      </c>
      <c r="BQ21" s="55" t="b">
        <f>ISNUMBER(INT((MID(BO21,2,1))))</f>
        <v>0</v>
      </c>
      <c r="BR21" s="55" t="b">
        <f>ISNUMBER(INT((MID(BO21,3,1))))</f>
        <v>0</v>
      </c>
      <c r="BS21" s="55" t="str">
        <f>IF(BP21=TRUE, MID(BO21,1,1),"")</f>
        <v/>
      </c>
      <c r="BT21" s="55" t="str">
        <f>IF(BQ21=TRUE, MID(BO21,2,1),"")</f>
        <v/>
      </c>
      <c r="BU21" s="55" t="str">
        <f>IF(BR21=TRUE, MID(BO21,3,1),"")</f>
        <v/>
      </c>
      <c r="BV21" s="55" t="str">
        <f>T(BS21)&amp;T(BT21)&amp;T(BU21)</f>
        <v/>
      </c>
      <c r="BW21" s="60" t="str">
        <f>IF(BV21="","",INT(TRIM(BV21)))</f>
        <v/>
      </c>
      <c r="BX21" s="61" t="str">
        <f>"OK"</f>
        <v>OK</v>
      </c>
      <c r="BY21" s="55" t="b">
        <f>BW21&gt;BW20</f>
        <v>0</v>
      </c>
      <c r="BZ21" s="62" t="str">
        <f>LEFT(B21,6)</f>
        <v/>
      </c>
      <c r="CA21" s="55" t="b">
        <f>ISNUMBER(INT((MID(BZ21,1,1))))</f>
        <v>0</v>
      </c>
      <c r="CB21" s="55" t="b">
        <f>ISNUMBER(INT((MID(BZ21,2,1))))</f>
        <v>0</v>
      </c>
      <c r="CC21" s="55" t="b">
        <f>ISNUMBER(INT((MID(BZ21,3,1))))</f>
        <v>0</v>
      </c>
      <c r="CD21" s="55" t="b">
        <f>ISNUMBER(INT((MID(BZ21,4,1))))</f>
        <v>0</v>
      </c>
      <c r="CE21" s="55" t="b">
        <f>ISNUMBER(INT((MID(BZ21,5,1))))</f>
        <v>0</v>
      </c>
      <c r="CF21" s="55" t="b">
        <f>ISNUMBER(INT((MID(BZ21,6,1))))</f>
        <v>0</v>
      </c>
      <c r="CG21" s="55" t="str">
        <f>IF(CA21=TRUE, MID(BZ21,1,1),"")</f>
        <v/>
      </c>
      <c r="CH21" s="55" t="str">
        <f>IF(CB21=TRUE, MID(BZ21,2,1),"")</f>
        <v/>
      </c>
      <c r="CI21" s="55" t="str">
        <f>IF(CC21=TRUE, MID(BZ21,3,1),"")</f>
        <v/>
      </c>
      <c r="CJ21" s="55" t="str">
        <f>IF(CD21=TRUE, MID(BZ21,4,1),"")</f>
        <v/>
      </c>
      <c r="CK21" s="55" t="str">
        <f>IF(CE21=TRUE, MID(BZ21,5,1),"")</f>
        <v/>
      </c>
      <c r="CL21" s="55" t="str">
        <f>IF(CF21=TRUE, MID(BZ21,6,1),"")</f>
        <v/>
      </c>
      <c r="CM21" s="62" t="str">
        <f>TRIM(T(CG21)&amp;T(CH21)&amp;T(CI21))</f>
        <v/>
      </c>
      <c r="CN21" s="62" t="str">
        <f>TRIM(T(CJ21)&amp;T(CK21)&amp;T(CL21))</f>
        <v/>
      </c>
      <c r="CO21" s="63" t="str">
        <f>IF(OR(MID(BZ21,3,1)="-",MID(BZ21,4,1)="-"),T(CM21),"NO")</f>
        <v>NO</v>
      </c>
      <c r="CP21" s="63" t="str">
        <f>IF(OR(MID(BZ21,3,1)="-",MID(BZ21,4,1)="-"),T(CN21),"NO")</f>
        <v>NO</v>
      </c>
      <c r="CQ21" s="61" t="str">
        <f>IF(AND(CO21&lt;&gt;"NO", CP21&lt;&gt;"NO"),IF(CP21&lt;CO21,"OK","INCORRECT"),"NO")</f>
        <v>NO</v>
      </c>
      <c r="CR21" s="61" t="str">
        <f>IF(AND(CO21&lt;&gt;"NO", CP21&lt;&gt;"NO"),IF(CP21&lt;=CP20,"OK","INCORRECT"),"NO")</f>
        <v>NO</v>
      </c>
      <c r="CS21" s="63" t="str">
        <f>IF(OR(AND(OR(AND(CQ21="NO",CR21="NO"),AND(CQ21="OK", CR21="OK")),AND(CQ20="NO", CR20="NO")),AND(AND(CQ21="OK",CR21="OK",OR(AND(CQ20="NO", CR20="NO"),AND(CQ20="OK", CR20="OK"))))),"OK","INCORRECT")</f>
        <v>OK</v>
      </c>
      <c r="CT21" s="55" t="b">
        <f>IF(CS21="OK",IF(AND(CO20="NO",CO21="NO"),BW21&gt;BW20))</f>
        <v>0</v>
      </c>
      <c r="CU21" s="55" t="b">
        <f>IF(CS21="OK",AND(CQ21="OK",CR21="OK",CQ20="NO",CR20="NO"))</f>
        <v>0</v>
      </c>
      <c r="CV21" s="55" t="b">
        <f>IF(CS21="OK",IF(AND(EXACT(CN20,CN21)),BW21&gt;BW20))</f>
        <v>0</v>
      </c>
      <c r="CW21" s="55" t="b">
        <f>IF(CS21="OK",CP21&lt;CP20)</f>
        <v>0</v>
      </c>
      <c r="CX21" s="62" t="str">
        <f>IF(AND(CT21=FALSE,CU21=FALSE,CV21=FALSE,CW21=FALSE),"SEQUENCE INCORRECT","SEQUENCE CORRECT")</f>
        <v>SEQUENCE INCORRECT</v>
      </c>
      <c r="CY21" s="64">
        <f>COUNTIF(B20:B20,T(B21))</f>
        <v>1</v>
      </c>
    </row>
    <row r="22" spans="1:103" s="20" customFormat="1" ht="18.95" customHeight="1" thickBot="1">
      <c r="A22" s="51"/>
      <c r="B22" s="157"/>
      <c r="C22" s="158"/>
      <c r="D22" s="157"/>
      <c r="E22" s="158"/>
      <c r="F22" s="157"/>
      <c r="G22" s="158"/>
      <c r="H22" s="157"/>
      <c r="I22" s="158"/>
      <c r="J22" s="157"/>
      <c r="K22" s="158"/>
      <c r="L22" s="151" t="str">
        <f>IF(AND(B22&lt;&gt;"", H22&lt;&gt;"", J22&lt;&gt;"",OR(H22&lt;=I17,H22="ABS"),OR(J22&lt;=K17,J22="ABS")),IF(AND(J22="ABS"),"ABS",IF(SUM(H22:J22)=0,"ZERO",SUM(H22,J22))),"")</f>
        <v/>
      </c>
      <c r="M22" s="151"/>
      <c r="N22" s="152" t="str">
        <f>IF(AND(A22&lt;&gt;"",B22&lt;&gt;"",D22&lt;&gt;"", F22&lt;&gt;"", H22&lt;&gt;"", J22&lt;&gt;"",S22="",R22="OK", V22="",OR(D22&lt;=E17,D22="ABS"),OR(F22&lt;=G17,F22="ABS"),OR(H22&lt;=I17,H22="ABS"),OR(J22&lt;=K17,J22="ABS")),IF(AND(OR(D22=0,D22="ABS"),OR(F22=0,F22="ABS"),OR(L22=0,L22="ABS"),D22="ABS",F22="ABS",L22="ABS"),"ABS",IF(AND(SUM(D22:F22)=0,OR(L22="ZERO",L22="ABS")),"ZERO",IF(L22="ABS",SUM(D22,F22),SUM(D22,F22,H22,J22)))),"")</f>
        <v/>
      </c>
      <c r="O22" s="153"/>
      <c r="P22" s="97" t="str">
        <f>IF(N22="","",IF(O17=250,LOOKUP(N22,{"ABS","ZERO",0,125,137,150,165,187,212},{"FAIL","FAIL","FAIL","C","C+","B","B+","A","A+"}),IF(O17=200,LOOKUP(N22,{"ABS","ZERO",0,100,110,120,132,150,170},{"FAIL","FAIL","FAIL","C","C+","B","B+","A","A+"}),IF(O17=150,LOOKUP(N22,{"ABS","ZERO",0,75,82,90,99,112,127},{"FAIL","FAIL","FAIL","C","C+","B","B+","A","A+"}),IF(O17=100,LOOKUP(N22,{"ABS","ZERO",0,50,55,60,66,75,85},{"FAIL","FAIL","FAIL","C","C+","B","B+","A","A+"}),IF(O17=50,LOOKUP(N22,{"ABS","ZERO",0,25,27,30,33,37,42},{"FAIL","FAIL","FAIL","C","C+","B","B+","A","A+"})))))))</f>
        <v/>
      </c>
      <c r="Q22" s="210"/>
      <c r="R22" s="66" t="str">
        <f t="shared" ref="R22:R40" si="0">IF(A22&lt;&gt;"",IF(CX22="SEQUENCE CORRECT",IF(OR(T(AB22)="OK",T(Z22)="oKK",T(Y22)="oKK",T(AA22)="oKK",T(AC22)="oOk",T(AD22)="Okk",AE22="ok"),"OK","FORMAT INCORRECT"),"SEQUENCE INCORRECT"),"")</f>
        <v/>
      </c>
      <c r="S22" s="169" t="str">
        <f>IF(AND(A22&lt;&gt;"",B22&lt;&gt;""),IF(OR(D22&lt;&gt;"ABS"),IF(OR(AND(D22&lt;ROUNDDOWN((0.7*E17),0),D22&lt;&gt;0),D22&gt;E17,D22=""),"Attendance Marks incorrect",""),""),"")</f>
        <v/>
      </c>
      <c r="T22" s="304"/>
      <c r="U22" s="304"/>
      <c r="V22" s="148" t="str">
        <f>IF(OR(AND(OR(F22&lt;=G17, F22=0, F22="ABS"),OR(H22&lt;=I17, H22=0, H22="ABS"),OR(J22&lt;=K17, J22=0,J22="ABS"))),IF(OR(AND(A22="",B22="",D22="",F22="",H22="",J22=""),AND(A22&lt;&gt;"",B22&lt;&gt;"",D22&lt;&gt;"",F22&lt;&gt;"",H22&lt;&gt;"",J22&lt;&gt;"", AG22="OK")),"","Given Marks or Format is incorrect"),"Given Marks or Format is incorrect")</f>
        <v/>
      </c>
      <c r="W22" s="149"/>
      <c r="X22" s="150"/>
      <c r="Y22" s="109" t="b">
        <f>IF(AND(EXACT(LEFT(B22,3),LEFT(G10,3)),MID(B22,4,1)="-",ISNUMBER(INT(MID(B22,5,1))),ISNUMBER(INT(MID(B22,6,1))),MID(B22,5,2)&lt;&gt;"00",MID(B22,5,2)&lt;&gt;MID(G10,2,2),EXACT(MID(B22,7,4),RIGHT(G10,4)),ISNUMBER(INT(MID(B22,11,1))),ISNUMBER(INT(MID(B22,12,1))),MID(B22,11,2)&lt;&gt;"00",OR(ISNUMBER(INT(MID(B22,11,3))),MID(B22,13,1)=""),OR(AND(ISNUMBER(INT(MID(B22,11,3))),MID(B22,11,1)&lt;&gt;"0",MID(B22,14,1)=""),AND((ISNUMBER(INT(MID(B22,11,2)))),MID(B22,13,1)=""))),"oKK")</f>
        <v>0</v>
      </c>
      <c r="Z22" s="1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1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12" t="b">
        <f>IF(AND( EXACT(LEFT(B22,LEN(G8)), G8),ISNUMBER(INT(MID(B22,(LEN(G8)+1),1))),ISNUMBER(INT(MID(B22,(LEN(G8)+2),1))), MID(B22,(LEN(G8)+1),2)&lt;&gt;"00",OR(ISNUMBER(INT(MID(B22,(LEN(G8)+3),1))),MID(B22,(LEN(G8)+3),1)=""),  OR(AND(ISNUMBER(INT(MID(B22,(LEN(G8)+1),3))),MID(B22,(LEN(G8)+1),1)&lt;&gt;"0", MID(B22,(LEN(G8)+4),1)=""),AND((ISNUMBER(INT(MID(B22,(LEN(G8)+1),2)))),MID(B22,(LEN(G8)+3),1)=""))),"OK")</f>
        <v>0</v>
      </c>
      <c r="AC22" s="1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14" t="b">
        <f>IF(LEFT(B22,1)="K",IF(AND(EXACT(LEFT(B22,3),LEFT(G8,3)),MID(B22,4,1)="-",ISNUMBER(INT(MID(B22,5,1))),ISNUMBER(INT(MID(B22,6,1))),MID(B22,5,2)&lt;&gt;"00", MID(B22,5,2)&lt;&gt;MID(G8,2,2),EXACT(MID(B22,7,2), RIGHT(G8,2)),ISNUMBER(INT(MID(B22,9,1))),ISNUMBER(INT(MID(B22,10,1))),MID(B22,9,2)&lt;&gt;"00",OR(ISNUMBER(INT(MID(B22,9,3))),MID(B22,11,1)=""),OR(AND(ISNUMBER(INT(MID(B22,9,3))),MID(B22,9,1)&lt;&gt;"0",MID(B22,12,1)=""),AND((ISNUMBER(INT(MID(B22,9,2)))),MID(B22,11,1)=""))),"oKK"))</f>
        <v>0</v>
      </c>
      <c r="AE22" s="15"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20" t="b">
        <f>IF(AND(ISNUMBER(A21)&lt;&gt;"",ISNUMBER(A22)&lt;&gt;""),IF(AND(ISNUMBER(A22),ISNUMBER(A21)),IF(A22-A21=1,AND(ISNUMBER(INT(MID(A22,1,3))),MID(A22,4,1)="",MID(A22,1,1)&lt;&gt;"0"))))</f>
        <v>0</v>
      </c>
      <c r="AG22" s="20" t="str">
        <f t="shared" ref="AG22:AG40" si="1">IF(AF22=TRUE,"OK","S# INCORRECT")</f>
        <v>S# INCORRECT</v>
      </c>
      <c r="BO22" s="55" t="str">
        <f t="shared" ref="BO22:BO39" si="2">RIGHT(B22,3)</f>
        <v/>
      </c>
      <c r="BP22" s="55" t="b">
        <f t="shared" ref="BP22:BP39" si="3">ISNUMBER(INT((MID(BO22,1,1))))</f>
        <v>0</v>
      </c>
      <c r="BQ22" s="55" t="b">
        <f t="shared" ref="BQ22:BQ39" si="4">ISNUMBER(INT((MID(BO22,2,1))))</f>
        <v>0</v>
      </c>
      <c r="BR22" s="55" t="b">
        <f t="shared" ref="BR22:BR39" si="5">ISNUMBER(INT((MID(BO22,3,1))))</f>
        <v>0</v>
      </c>
      <c r="BS22" s="55" t="str">
        <f t="shared" ref="BS22:BS39" si="6">IF(BP22=TRUE, MID(BO22,1,1),"")</f>
        <v/>
      </c>
      <c r="BT22" s="55" t="str">
        <f t="shared" ref="BT22:BT39" si="7">IF(BQ22=TRUE, MID(BO22,2,1),"")</f>
        <v/>
      </c>
      <c r="BU22" s="55" t="str">
        <f t="shared" ref="BU22:BU39" si="8">IF(BR22=TRUE, MID(BO22,3,1),"")</f>
        <v/>
      </c>
      <c r="BV22" s="55" t="str">
        <f t="shared" ref="BV22:BV39" si="9">T(BS22)&amp;T(BT22)&amp;T(BU22)</f>
        <v/>
      </c>
      <c r="BW22" s="60" t="str">
        <f t="shared" ref="BW22:BW39" si="10">IF(BV22="","",INT(TRIM(BV22)))</f>
        <v/>
      </c>
      <c r="BX22" s="61" t="str">
        <f>IF(BW22&gt;BW21,"OK","INCORRECT")</f>
        <v>INCORRECT</v>
      </c>
      <c r="BY22" s="55" t="b">
        <f>BW22&gt;BW21</f>
        <v>0</v>
      </c>
      <c r="BZ22" s="62" t="str">
        <f t="shared" ref="BZ22:BZ39" si="11">LEFT(B22,6)</f>
        <v/>
      </c>
      <c r="CA22" s="55" t="b">
        <f t="shared" ref="CA22:CA39" si="12">ISNUMBER(INT((MID(BZ22,1,1))))</f>
        <v>0</v>
      </c>
      <c r="CB22" s="55" t="b">
        <f t="shared" ref="CB22:CB39" si="13">ISNUMBER(INT((MID(BZ22,2,1))))</f>
        <v>0</v>
      </c>
      <c r="CC22" s="55" t="b">
        <f t="shared" ref="CC22:CC39" si="14">ISNUMBER(INT((MID(BZ22,3,1))))</f>
        <v>0</v>
      </c>
      <c r="CD22" s="55" t="b">
        <f t="shared" ref="CD22:CD39" si="15">ISNUMBER(INT((MID(BZ22,4,1))))</f>
        <v>0</v>
      </c>
      <c r="CE22" s="55" t="b">
        <f t="shared" ref="CE22:CE39" si="16">ISNUMBER(INT((MID(BZ22,5,1))))</f>
        <v>0</v>
      </c>
      <c r="CF22" s="55" t="b">
        <f t="shared" ref="CF22:CF39" si="17">ISNUMBER(INT((MID(BZ22,6,1))))</f>
        <v>0</v>
      </c>
      <c r="CG22" s="55" t="str">
        <f t="shared" ref="CG22:CG39" si="18">IF(CA22=TRUE, MID(BZ22,1,1),"")</f>
        <v/>
      </c>
      <c r="CH22" s="55" t="str">
        <f t="shared" ref="CH22:CH39" si="19">IF(CB22=TRUE, MID(BZ22,2,1),"")</f>
        <v/>
      </c>
      <c r="CI22" s="55" t="str">
        <f t="shared" ref="CI22:CI39" si="20">IF(CC22=TRUE, MID(BZ22,3,1),"")</f>
        <v/>
      </c>
      <c r="CJ22" s="55" t="str">
        <f t="shared" ref="CJ22:CJ39" si="21">IF(CD22=TRUE, MID(BZ22,4,1),"")</f>
        <v/>
      </c>
      <c r="CK22" s="55" t="str">
        <f t="shared" ref="CK22:CK39" si="22">IF(CE22=TRUE, MID(BZ22,5,1),"")</f>
        <v/>
      </c>
      <c r="CL22" s="55" t="str">
        <f t="shared" ref="CL22:CL39" si="23">IF(CF22=TRUE, MID(BZ22,6,1),"")</f>
        <v/>
      </c>
      <c r="CM22" s="62" t="str">
        <f t="shared" ref="CM22:CM39" si="24">TRIM(T(CG22)&amp;T(CH22)&amp;T(CI22))</f>
        <v/>
      </c>
      <c r="CN22" s="62" t="str">
        <f t="shared" ref="CN22:CN39" si="25">TRIM(T(CJ22)&amp;T(CK22)&amp;T(CL22))</f>
        <v/>
      </c>
      <c r="CO22" s="63" t="str">
        <f t="shared" ref="CO22:CO39" si="26">IF(OR(MID(BZ22,3,1)="-",MID(BZ22,4,1)="-"),T(CM22),"NO")</f>
        <v>NO</v>
      </c>
      <c r="CP22" s="63" t="str">
        <f t="shared" ref="CP22:CP39" si="27">IF(OR(MID(BZ22,3,1)="-",MID(BZ22,4,1)="-"),T(CN22),"NO")</f>
        <v>NO</v>
      </c>
      <c r="CQ22" s="61" t="str">
        <f>IF(AND(CO22&lt;&gt;"NO", CP22&lt;&gt;"NO"),IF(CP22&lt;CO22,"OK","INCORRECT"),"NO")</f>
        <v>NO</v>
      </c>
      <c r="CR22" s="61" t="str">
        <f>IF(AND(CO22&lt;&gt;"NO", CP22&lt;&gt;"NO"),IF(CP22&lt;=CP21,"OK","INCORRECT"),"NO")</f>
        <v>NO</v>
      </c>
      <c r="CS22" s="63" t="str">
        <f>IF(OR(AND(OR(AND(CQ22="NO",CR22="NO"),AND(CQ22="OK", CR22="OK")),AND(CQ21="NO", CR21="NO")),AND(AND(CQ22="OK",CR22="OK",OR(AND(CQ21="NO", CR21="NO"),AND(CQ21="OK", CR21="OK"))))),"OK","INCORRECT")</f>
        <v>OK</v>
      </c>
      <c r="CT22" s="55" t="b">
        <f>IF(CS22="OK",IF(AND(CO21="NO",CO22="NO"),BW22&gt;BW21))</f>
        <v>0</v>
      </c>
      <c r="CU22" s="55" t="b">
        <f>IF(CS22="OK",AND(CQ22="OK",CR22="OK",CQ21="NO",CR21="NO"))</f>
        <v>0</v>
      </c>
      <c r="CV22" s="55" t="b">
        <f>IF(CS22="OK",IF(AND(EXACT(CN21,CN22)),BW22&gt;BW21))</f>
        <v>0</v>
      </c>
      <c r="CW22" s="55" t="b">
        <f>IF(CS22="OK",CP22&lt;CP21)</f>
        <v>0</v>
      </c>
      <c r="CX22" s="62" t="str">
        <f>IF(AND(CT22=FALSE,CU22=FALSE,CV22=FALSE,CW22=FALSE),"SEQUENCE INCORRECT","SEQUENCE CORRECT")</f>
        <v>SEQUENCE INCORRECT</v>
      </c>
      <c r="CY22" s="64">
        <f>COUNTIF(B21:B21,T(B22))</f>
        <v>1</v>
      </c>
    </row>
    <row r="23" spans="1:103" s="20" customFormat="1" ht="18.95" customHeight="1" thickBot="1">
      <c r="A23" s="51"/>
      <c r="B23" s="157"/>
      <c r="C23" s="158"/>
      <c r="D23" s="157"/>
      <c r="E23" s="158"/>
      <c r="F23" s="157"/>
      <c r="G23" s="158"/>
      <c r="H23" s="157"/>
      <c r="I23" s="158"/>
      <c r="J23" s="157"/>
      <c r="K23" s="158"/>
      <c r="L23" s="151" t="str">
        <f>IF(AND(B23&lt;&gt;"", H23&lt;&gt;"", J23&lt;&gt;"",OR(H23&lt;=I17,H23="ABS"),OR(J23&lt;=K17,J23="ABS")),IF(AND(J23="ABS"),"ABS",IF(SUM(H23:J23)=0,"ZERO",SUM(H23,J23))),"")</f>
        <v/>
      </c>
      <c r="M23" s="151"/>
      <c r="N23" s="152" t="str">
        <f>IF(AND(A23&lt;&gt;"",B23&lt;&gt;"",D23&lt;&gt;"", F23&lt;&gt;"", H23&lt;&gt;"", J23&lt;&gt;"",S23="",R23="OK", V23="",OR(D23&lt;=E17,D23="ABS"),OR(F23&lt;=G17,F23="ABS"),OR(H23&lt;=I17,H23="ABS"),OR(J23&lt;=K17,J23="ABS")),IF(AND(OR(D23=0,D23="ABS"),OR(F23=0,F23="ABS"),OR(L23=0,L23="ABS"),D23="ABS",F23="ABS",L23="ABS"),"ABS",IF(AND(SUM(D23:F23)=0,OR(L23="ZERO",L23="ABS")),"ZERO",IF(L23="ABS",SUM(D23,F23),SUM(D23,F23,H23,J23)))),"")</f>
        <v/>
      </c>
      <c r="O23" s="153"/>
      <c r="P23" s="97" t="str">
        <f>IF(N23="","",IF(O17=250,LOOKUP(N23,{"ABS","ZERO",0,125,137,150,165,187,212},{"FAIL","FAIL","FAIL","C","C+","B","B+","A","A+"}),IF(O17=200,LOOKUP(N23,{"ABS","ZERO",0,100,110,120,132,150,170},{"FAIL","FAIL","FAIL","C","C+","B","B+","A","A+"}),IF(O17=150,LOOKUP(N23,{"ABS","ZERO",0,75,82,90,99,112,127},{"FAIL","FAIL","FAIL","C","C+","B","B+","A","A+"}),IF(O17=100,LOOKUP(N23,{"ABS","ZERO",0,50,55,60,66,75,85},{"FAIL","FAIL","FAIL","C","C+","B","B+","A","A+"}),IF(O17=50,LOOKUP(N23,{"ABS","ZERO",0,25,27,30,33,37,42},{"FAIL","FAIL","FAIL","C","C+","B","B+","A","A+"})))))))</f>
        <v/>
      </c>
      <c r="Q23" s="210"/>
      <c r="R23" s="66" t="str">
        <f t="shared" si="0"/>
        <v/>
      </c>
      <c r="S23" s="169" t="str">
        <f>IF(AND(A23&lt;&gt;"",B23&lt;&gt;""),IF(OR(D23&lt;&gt;"ABS"),IF(OR(AND(D23&lt;ROUNDDOWN((0.7*E17),0),D23&lt;&gt;0),D23&gt;E17,D23=""),"Attendance Marks incorrect",""),""),"")</f>
        <v/>
      </c>
      <c r="T23" s="304"/>
      <c r="U23" s="304"/>
      <c r="V23" s="148" t="str">
        <f>IF(OR(AND(OR(F23&lt;=G17, F23=0, F23="ABS"),OR(H23&lt;=I17, H23=0, H23="ABS"),OR(J23&lt;=K17, J23=0,J23="ABS"))),IF(OR(AND(A23="",B23="",D23="",F23="",H23="",J23=""),AND(A23&lt;&gt;"",B23&lt;&gt;"",D23&lt;&gt;"",F23&lt;&gt;"",H23&lt;&gt;"",J23&lt;&gt;"", AG23="OK")),"","Given Marks or Format is incorrect"),"Given Marks or Format is incorrect")</f>
        <v/>
      </c>
      <c r="W23" s="149"/>
      <c r="X23" s="150"/>
      <c r="Y23" s="109" t="b">
        <f>IF(AND(EXACT(LEFT(B23,3),LEFT(G10,3)),MID(B23,4,1)="-",ISNUMBER(INT(MID(B23,5,1))),ISNUMBER(INT(MID(B23,6,1))),MID(B23,5,2)&lt;&gt;"00",MID(B23,5,2)&lt;&gt;MID(G10,2,2),EXACT(MID(B23,7,4),RIGHT(G10,4)),ISNUMBER(INT(MID(B23,11,1))),ISNUMBER(INT(MID(B23,12,1))),MID(B23,11,2)&lt;&gt;"00",OR(ISNUMBER(INT(MID(B23,11,3))),MID(B23,13,1)=""),OR(AND(ISNUMBER(INT(MID(B23,11,3))),MID(B23,11,1)&lt;&gt;"0",MID(B23,14,1)=""),AND((ISNUMBER(INT(MID(B23,11,2)))),MID(B23,13,1)=""))),"oKK")</f>
        <v>0</v>
      </c>
      <c r="Z23" s="1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1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12" t="b">
        <f>IF(AND( EXACT(LEFT(B23,LEN(G8)), G8),ISNUMBER(INT(MID(B23,(LEN(G8)+1),1))),ISNUMBER(INT(MID(B23,(LEN(G8)+2),1))), MID(B23,(LEN(G8)+1),2)&lt;&gt;"00",OR(ISNUMBER(INT(MID(B23,(LEN(G8)+3),1))),MID(B23,(LEN(G8)+3),1)=""),  OR(AND(ISNUMBER(INT(MID(B23,(LEN(G8)+1),3))),MID(B23,(LEN(G8)+1),1)&lt;&gt;"0", MID(B23,(LEN(G8)+4),1)=""),AND((ISNUMBER(INT(MID(B23,(LEN(G8)+1),2)))),MID(B23,(LEN(G8)+3),1)=""))),"OK")</f>
        <v>0</v>
      </c>
      <c r="AC23" s="1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14" t="b">
        <f>IF(LEFT(B23,1)="K",IF(AND(EXACT(LEFT(B23,3),LEFT(G8,3)),MID(B23,4,1)="-",ISNUMBER(INT(MID(B23,5,1))),ISNUMBER(INT(MID(B23,6,1))),MID(B23,5,2)&lt;&gt;"00", MID(B23,5,2)&lt;&gt;MID(G8,2,2),EXACT(MID(B23,7,2), RIGHT(G8,2)),ISNUMBER(INT(MID(B23,9,1))),ISNUMBER(INT(MID(B23,10,1))),MID(B23,9,2)&lt;&gt;"00",OR(ISNUMBER(INT(MID(B23,9,3))),MID(B23,11,1)=""),OR(AND(ISNUMBER(INT(MID(B23,9,3))),MID(B23,9,1)&lt;&gt;"0",MID(B23,12,1)=""),AND((ISNUMBER(INT(MID(B23,9,2)))),MID(B23,11,1)=""))),"oKK"))</f>
        <v>0</v>
      </c>
      <c r="AE23" s="15"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20" t="b">
        <f t="shared" ref="AF23:AF40" si="28">IF(AND(ISNUMBER(A22)&lt;&gt;"",ISNUMBER(A23)&lt;&gt;""),IF(AND(ISNUMBER(A23),ISNUMBER(A22)),IF(A23-A22=1,AND(ISNUMBER(INT(MID(A23,1,3))),MID(A23,4,1)="",MID(A23,1,1)&lt;&gt;"0"))))</f>
        <v>0</v>
      </c>
      <c r="AG23" s="20" t="str">
        <f t="shared" si="1"/>
        <v>S# INCORRECT</v>
      </c>
      <c r="BO23" s="55" t="str">
        <f t="shared" si="2"/>
        <v/>
      </c>
      <c r="BP23" s="55" t="b">
        <f t="shared" si="3"/>
        <v>0</v>
      </c>
      <c r="BQ23" s="55" t="b">
        <f t="shared" si="4"/>
        <v>0</v>
      </c>
      <c r="BR23" s="55" t="b">
        <f t="shared" si="5"/>
        <v>0</v>
      </c>
      <c r="BS23" s="55" t="str">
        <f t="shared" si="6"/>
        <v/>
      </c>
      <c r="BT23" s="55" t="str">
        <f t="shared" si="7"/>
        <v/>
      </c>
      <c r="BU23" s="55" t="str">
        <f t="shared" si="8"/>
        <v/>
      </c>
      <c r="BV23" s="55" t="str">
        <f t="shared" si="9"/>
        <v/>
      </c>
      <c r="BW23" s="60" t="str">
        <f t="shared" si="10"/>
        <v/>
      </c>
      <c r="BX23" s="61" t="str">
        <f t="shared" ref="BX23:BX39" si="29">IF(BW23&gt;BW22,"OK","INCORRECT")</f>
        <v>INCORRECT</v>
      </c>
      <c r="BY23" s="55" t="b">
        <f t="shared" ref="BY23:BY39" si="30">BW23&gt;BW22</f>
        <v>0</v>
      </c>
      <c r="BZ23" s="62" t="str">
        <f t="shared" si="11"/>
        <v/>
      </c>
      <c r="CA23" s="55" t="b">
        <f t="shared" si="12"/>
        <v>0</v>
      </c>
      <c r="CB23" s="55" t="b">
        <f t="shared" si="13"/>
        <v>0</v>
      </c>
      <c r="CC23" s="55" t="b">
        <f t="shared" si="14"/>
        <v>0</v>
      </c>
      <c r="CD23" s="55" t="b">
        <f t="shared" si="15"/>
        <v>0</v>
      </c>
      <c r="CE23" s="55" t="b">
        <f t="shared" si="16"/>
        <v>0</v>
      </c>
      <c r="CF23" s="55" t="b">
        <f t="shared" si="17"/>
        <v>0</v>
      </c>
      <c r="CG23" s="55" t="str">
        <f t="shared" si="18"/>
        <v/>
      </c>
      <c r="CH23" s="55" t="str">
        <f t="shared" si="19"/>
        <v/>
      </c>
      <c r="CI23" s="55" t="str">
        <f t="shared" si="20"/>
        <v/>
      </c>
      <c r="CJ23" s="55" t="str">
        <f t="shared" si="21"/>
        <v/>
      </c>
      <c r="CK23" s="55" t="str">
        <f t="shared" si="22"/>
        <v/>
      </c>
      <c r="CL23" s="55" t="str">
        <f t="shared" si="23"/>
        <v/>
      </c>
      <c r="CM23" s="62" t="str">
        <f t="shared" si="24"/>
        <v/>
      </c>
      <c r="CN23" s="62" t="str">
        <f t="shared" si="25"/>
        <v/>
      </c>
      <c r="CO23" s="63" t="str">
        <f t="shared" si="26"/>
        <v>NO</v>
      </c>
      <c r="CP23" s="63" t="str">
        <f t="shared" si="27"/>
        <v>NO</v>
      </c>
      <c r="CQ23" s="61" t="str">
        <f t="shared" ref="CQ23:CQ39" si="31">IF(AND(CO23&lt;&gt;"NO", CP23&lt;&gt;"NO"),IF(CP23&lt;CO23,"OK","INCORRECT"),"NO")</f>
        <v>NO</v>
      </c>
      <c r="CR23" s="61" t="str">
        <f t="shared" ref="CR23:CR39" si="32">IF(AND(CO23&lt;&gt;"NO", CP23&lt;&gt;"NO"),IF(CP23&lt;=CP22,"OK","INCORRECT"),"NO")</f>
        <v>NO</v>
      </c>
      <c r="CS23" s="63" t="str">
        <f t="shared" ref="CS23:CS39" si="33">IF(OR(AND(OR(AND(CQ23="NO",CR23="NO"),AND(CQ23="OK", CR23="OK")),AND(CQ22="NO", CR22="NO")),AND(AND(CQ23="OK",CR23="OK",OR(AND(CQ22="NO", CR22="NO"),AND(CQ22="OK", CR22="OK"))))),"OK","INCORRECT")</f>
        <v>OK</v>
      </c>
      <c r="CT23" s="55" t="b">
        <f t="shared" ref="CT23:CT39" si="34">IF(CS23="OK",IF(AND(CO22="NO",CO23="NO"),BW23&gt;BW22))</f>
        <v>0</v>
      </c>
      <c r="CU23" s="55" t="b">
        <f t="shared" ref="CU23:CU39" si="35">IF(CS23="OK",AND(CQ23="OK",CR23="OK",CQ22="NO",CR22="NO"))</f>
        <v>0</v>
      </c>
      <c r="CV23" s="55" t="b">
        <f t="shared" ref="CV23:CV39" si="36">IF(CS23="OK",IF(AND(EXACT(CN22,CN23)),BW23&gt;BW22))</f>
        <v>0</v>
      </c>
      <c r="CW23" s="55" t="b">
        <f t="shared" ref="CW23:CW39" si="37">IF(CS23="OK",CP23&lt;CP22)</f>
        <v>0</v>
      </c>
      <c r="CX23" s="62" t="str">
        <f t="shared" ref="CX23:CX39" si="38">IF(AND(CT23=FALSE,CU23=FALSE,CV23=FALSE,CW23=FALSE),"SEQUENCE INCORRECT","SEQUENCE CORRECT")</f>
        <v>SEQUENCE INCORRECT</v>
      </c>
      <c r="CY23" s="64">
        <f>COUNTIF(B21:B22,T(B23))</f>
        <v>2</v>
      </c>
    </row>
    <row r="24" spans="1:103" s="20" customFormat="1" ht="18.95" customHeight="1" thickBot="1">
      <c r="A24" s="51"/>
      <c r="B24" s="157"/>
      <c r="C24" s="158"/>
      <c r="D24" s="157"/>
      <c r="E24" s="158"/>
      <c r="F24" s="157"/>
      <c r="G24" s="158"/>
      <c r="H24" s="157"/>
      <c r="I24" s="158"/>
      <c r="J24" s="157"/>
      <c r="K24" s="158"/>
      <c r="L24" s="151" t="str">
        <f>IF(AND(B24&lt;&gt;"", H24&lt;&gt;"", J24&lt;&gt;"",OR(H24&lt;=I17,H24="ABS"),OR(J24&lt;=K17,J24="ABS")),IF(AND(J24="ABS"),"ABS",IF(SUM(H24:J24)=0,"ZERO",SUM(H24,J24))),"")</f>
        <v/>
      </c>
      <c r="M24" s="151"/>
      <c r="N24" s="152" t="str">
        <f>IF(AND(A24&lt;&gt;"",B24&lt;&gt;"",D24&lt;&gt;"", F24&lt;&gt;"", H24&lt;&gt;"", J24&lt;&gt;"",S24="",R24="OK",V24="",OR(D24&lt;=E17,D24="ABS"),OR(F24&lt;=G17,F24="ABS"),OR(H24&lt;=I17,H24="ABS"),OR(J24&lt;=K17,J24="ABS")),IF(AND(OR(D24=0,D24="ABS"),OR(F24=0,F24="ABS"),OR(L24=0,L24="ABS"),D24="ABS",F24="ABS",L24="ABS"),"ABS",IF(AND(SUM(D24:F24)=0,OR(L24="ZERO",L24="ABS")),"ZERO",IF(L24="ABS",SUM(D24,F24),SUM(D24,F24,H24,J24)))),"")</f>
        <v/>
      </c>
      <c r="O24" s="153"/>
      <c r="P24" s="97" t="str">
        <f>IF(N24="","",IF(O17=250,LOOKUP(N24,{"ABS","ZERO",0,125,137,150,165,187,212},{"FAIL","FAIL","FAIL","C","C+","B","B+","A","A+"}),IF(O17=200,LOOKUP(N24,{"ABS","ZERO",0,100,110,120,132,150,170},{"FAIL","FAIL","FAIL","C","C+","B","B+","A","A+"}),IF(O17=150,LOOKUP(N24,{"ABS","ZERO",0,75,82,90,99,112,127},{"FAIL","FAIL","FAIL","C","C+","B","B+","A","A+"}),IF(O17=100,LOOKUP(N24,{"ABS","ZERO",0,50,55,60,66,75,85},{"FAIL","FAIL","FAIL","C","C+","B","B+","A","A+"}),IF(O17=50,LOOKUP(N24,{"ABS","ZERO",0,25,27,30,33,37,42},{"FAIL","FAIL","FAIL","C","C+","B","B+","A","A+"})))))))</f>
        <v/>
      </c>
      <c r="Q24" s="210"/>
      <c r="R24" s="66" t="str">
        <f t="shared" si="0"/>
        <v/>
      </c>
      <c r="S24" s="169" t="str">
        <f>IF(AND(A24&lt;&gt;"",B24&lt;&gt;""),IF(OR(D24&lt;&gt;"ABS"),IF(OR(AND(D24&lt;ROUNDDOWN((0.7*E17),0),D24&lt;&gt;0),D24&gt;E17,D24=""),"Attendance Marks incorrect",""),""),"")</f>
        <v/>
      </c>
      <c r="T24" s="304"/>
      <c r="U24" s="304"/>
      <c r="V24" s="148" t="str">
        <f>IF(OR(AND(OR(F24&lt;=G17, F24=0, F24="ABS"),OR(H24&lt;=I17, H24=0, H24="ABS"),OR(J24&lt;=K17, J24=0,J24="ABS"))),IF(OR(AND(A24="",B24="",D24="",F24="",H24="",J24=""),AND(A24&lt;&gt;"",B24&lt;&gt;"",D24&lt;&gt;"",F24&lt;&gt;"",H24&lt;&gt;"",J24&lt;&gt;"", AG24="OK")),"","Given Marks or Format is incorrect"),"Given Marks or Format is incorrect")</f>
        <v/>
      </c>
      <c r="W24" s="149"/>
      <c r="X24" s="150"/>
      <c r="Y24" s="109" t="b">
        <f>IF(AND(EXACT(LEFT(B24,3),LEFT(G10,3)),MID(B24,4,1)="-",ISNUMBER(INT(MID(B24,5,1))),ISNUMBER(INT(MID(B24,6,1))),MID(B24,5,2)&lt;&gt;"00",MID(B24,5,2)&lt;&gt;MID(G10,2,2),EXACT(MID(B24,7,4),RIGHT(G10,4)),ISNUMBER(INT(MID(B24,11,1))),ISNUMBER(INT(MID(B24,12,1))),MID(B24,11,2)&lt;&gt;"00",OR(ISNUMBER(INT(MID(B24,11,3))),MID(B24,13,1)=""),OR(AND(ISNUMBER(INT(MID(B24,11,3))),MID(B24,11,1)&lt;&gt;"0",MID(B24,14,1)=""),AND((ISNUMBER(INT(MID(B24,11,2)))),MID(B24,13,1)=""))),"oKK")</f>
        <v>0</v>
      </c>
      <c r="Z24" s="1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1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12" t="b">
        <f>IF(AND( EXACT(LEFT(B24,LEN(G8)), G8),ISNUMBER(INT(MID(B24,(LEN(G8)+1),1))),ISNUMBER(INT(MID(B24,(LEN(G8)+2),1))), MID(B24,(LEN(G8)+1),2)&lt;&gt;"00",OR(ISNUMBER(INT(MID(B24,(LEN(G8)+3),1))),MID(B24,(LEN(G8)+3),1)=""),  OR(AND(ISNUMBER(INT(MID(B24,(LEN(G8)+1),3))),MID(B24,(LEN(G8)+1),1)&lt;&gt;"0", MID(B24,(LEN(G8)+4),1)=""),AND((ISNUMBER(INT(MID(B24,(LEN(G8)+1),2)))),MID(B24,(LEN(G8)+3),1)=""))),"OK")</f>
        <v>0</v>
      </c>
      <c r="AC24" s="1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14" t="b">
        <f>IF(LEFT(B24,1)="K",IF(AND(EXACT(LEFT(B24,3),LEFT(G8,3)),MID(B24,4,1)="-",ISNUMBER(INT(MID(B24,5,1))),ISNUMBER(INT(MID(B24,6,1))),MID(B24,5,2)&lt;&gt;"00", MID(B24,5,2)&lt;&gt;MID(G8,2,2),EXACT(MID(B24,7,2), RIGHT(G8,2)),ISNUMBER(INT(MID(B24,9,1))),ISNUMBER(INT(MID(B24,10,1))),MID(B24,9,2)&lt;&gt;"00",OR(ISNUMBER(INT(MID(B24,9,3))),MID(B24,11,1)=""),OR(AND(ISNUMBER(INT(MID(B24,9,3))),MID(B24,9,1)&lt;&gt;"0",MID(B24,12,1)=""),AND((ISNUMBER(INT(MID(B24,9,2)))),MID(B24,11,1)=""))),"oKK"))</f>
        <v>0</v>
      </c>
      <c r="AE24" s="15"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20" t="b">
        <f t="shared" si="28"/>
        <v>0</v>
      </c>
      <c r="AG24" s="20" t="str">
        <f t="shared" si="1"/>
        <v>S# INCORRECT</v>
      </c>
      <c r="BO24" s="55" t="str">
        <f t="shared" si="2"/>
        <v/>
      </c>
      <c r="BP24" s="55" t="b">
        <f t="shared" si="3"/>
        <v>0</v>
      </c>
      <c r="BQ24" s="55" t="b">
        <f t="shared" si="4"/>
        <v>0</v>
      </c>
      <c r="BR24" s="55" t="b">
        <f t="shared" si="5"/>
        <v>0</v>
      </c>
      <c r="BS24" s="55" t="str">
        <f t="shared" si="6"/>
        <v/>
      </c>
      <c r="BT24" s="55" t="str">
        <f t="shared" si="7"/>
        <v/>
      </c>
      <c r="BU24" s="55" t="str">
        <f t="shared" si="8"/>
        <v/>
      </c>
      <c r="BV24" s="55" t="str">
        <f t="shared" si="9"/>
        <v/>
      </c>
      <c r="BW24" s="60" t="str">
        <f t="shared" si="10"/>
        <v/>
      </c>
      <c r="BX24" s="61" t="str">
        <f t="shared" si="29"/>
        <v>INCORRECT</v>
      </c>
      <c r="BY24" s="55" t="b">
        <f t="shared" si="30"/>
        <v>0</v>
      </c>
      <c r="BZ24" s="62" t="str">
        <f t="shared" si="11"/>
        <v/>
      </c>
      <c r="CA24" s="55" t="b">
        <f t="shared" si="12"/>
        <v>0</v>
      </c>
      <c r="CB24" s="55" t="b">
        <f t="shared" si="13"/>
        <v>0</v>
      </c>
      <c r="CC24" s="55" t="b">
        <f t="shared" si="14"/>
        <v>0</v>
      </c>
      <c r="CD24" s="55" t="b">
        <f t="shared" si="15"/>
        <v>0</v>
      </c>
      <c r="CE24" s="55" t="b">
        <f t="shared" si="16"/>
        <v>0</v>
      </c>
      <c r="CF24" s="55" t="b">
        <f t="shared" si="17"/>
        <v>0</v>
      </c>
      <c r="CG24" s="55" t="str">
        <f t="shared" si="18"/>
        <v/>
      </c>
      <c r="CH24" s="55" t="str">
        <f t="shared" si="19"/>
        <v/>
      </c>
      <c r="CI24" s="55" t="str">
        <f t="shared" si="20"/>
        <v/>
      </c>
      <c r="CJ24" s="55" t="str">
        <f t="shared" si="21"/>
        <v/>
      </c>
      <c r="CK24" s="55" t="str">
        <f t="shared" si="22"/>
        <v/>
      </c>
      <c r="CL24" s="55" t="str">
        <f t="shared" si="23"/>
        <v/>
      </c>
      <c r="CM24" s="62" t="str">
        <f t="shared" si="24"/>
        <v/>
      </c>
      <c r="CN24" s="62" t="str">
        <f t="shared" si="25"/>
        <v/>
      </c>
      <c r="CO24" s="63" t="str">
        <f t="shared" si="26"/>
        <v>NO</v>
      </c>
      <c r="CP24" s="63" t="str">
        <f t="shared" si="27"/>
        <v>NO</v>
      </c>
      <c r="CQ24" s="61" t="str">
        <f t="shared" si="31"/>
        <v>NO</v>
      </c>
      <c r="CR24" s="61" t="str">
        <f t="shared" si="32"/>
        <v>NO</v>
      </c>
      <c r="CS24" s="63" t="str">
        <f t="shared" si="33"/>
        <v>OK</v>
      </c>
      <c r="CT24" s="55" t="b">
        <f t="shared" si="34"/>
        <v>0</v>
      </c>
      <c r="CU24" s="55" t="b">
        <f t="shared" si="35"/>
        <v>0</v>
      </c>
      <c r="CV24" s="55" t="b">
        <f t="shared" si="36"/>
        <v>0</v>
      </c>
      <c r="CW24" s="55" t="b">
        <f t="shared" si="37"/>
        <v>0</v>
      </c>
      <c r="CX24" s="62" t="str">
        <f t="shared" si="38"/>
        <v>SEQUENCE INCORRECT</v>
      </c>
      <c r="CY24" s="64">
        <f>COUNTIF(B21:B23,T(B24))</f>
        <v>3</v>
      </c>
    </row>
    <row r="25" spans="1:103" s="20" customFormat="1" ht="18.95" customHeight="1" thickBot="1">
      <c r="A25" s="51"/>
      <c r="B25" s="157"/>
      <c r="C25" s="158"/>
      <c r="D25" s="157"/>
      <c r="E25" s="158"/>
      <c r="F25" s="157"/>
      <c r="G25" s="158"/>
      <c r="H25" s="157"/>
      <c r="I25" s="158"/>
      <c r="J25" s="157"/>
      <c r="K25" s="158"/>
      <c r="L25" s="151" t="str">
        <f>IF(AND(B25&lt;&gt;"", H25&lt;&gt;"", J25&lt;&gt;"",OR(H25&lt;=I17,H25="ABS"),OR(J25&lt;=K17,J25="ABS")),IF(AND(J25="ABS"),"ABS",IF(SUM(H25:J25)=0,"ZERO",SUM(H25,J25))),"")</f>
        <v/>
      </c>
      <c r="M25" s="151"/>
      <c r="N25" s="152" t="str">
        <f>IF(AND(A25&lt;&gt;"",B25&lt;&gt;"",D25&lt;&gt;"", F25&lt;&gt;"", H25&lt;&gt;"", J25&lt;&gt;"",S25="",R25="OK",V25="",OR(D25&lt;=E17,D25="ABS"),OR(F25&lt;=G17,F25="ABS"),OR(H25&lt;=I17,H25="ABS"),OR(J25&lt;=K17,J25="ABS")),IF(AND(OR(D25=0,D25="ABS"),OR(F25=0,F25="ABS"),OR(L25=0,L25="ABS"),D25="ABS",F25="ABS",L25="ABS"),"ABS",IF(AND(SUM(D25:F25)=0,OR(L25="ZERO",L25="ABS")),"ZERO",IF(L25="ABS",SUM(D25,F25),SUM(D25,F25,H25,J25)))),"")</f>
        <v/>
      </c>
      <c r="O25" s="153"/>
      <c r="P25" s="97" t="str">
        <f>IF(N25="","",IF(O17=250,LOOKUP(N25,{"ABS","ZERO",0,125,137,150,165,187,212},{"FAIL","FAIL","FAIL","C","C+","B","B+","A","A+"}),IF(O17=200,LOOKUP(N25,{"ABS","ZERO",0,100,110,120,132,150,170},{"FAIL","FAIL","FAIL","C","C+","B","B+","A","A+"}),IF(O17=150,LOOKUP(N25,{"ABS","ZERO",0,75,82,90,99,112,127},{"FAIL","FAIL","FAIL","C","C+","B","B+","A","A+"}),IF(O17=100,LOOKUP(N25,{"ABS","ZERO",0,50,55,60,66,75,85},{"FAIL","FAIL","FAIL","C","C+","B","B+","A","A+"}),IF(O17=50,LOOKUP(N25,{"ABS","ZERO",0,25,27,30,33,37,42},{"FAIL","FAIL","FAIL","C","C+","B","B+","A","A+"})))))))</f>
        <v/>
      </c>
      <c r="Q25" s="210"/>
      <c r="R25" s="66" t="str">
        <f t="shared" si="0"/>
        <v/>
      </c>
      <c r="S25" s="169" t="str">
        <f>IF(AND(A25&lt;&gt;"",B25&lt;&gt;""),IF(OR(D25&lt;&gt;"ABS"),IF(OR(AND(D25&lt;ROUNDDOWN((0.7*E17),0),D25&lt;&gt;0),D25&gt;E17,D25=""),"Attendance Marks incorrect",""),""),"")</f>
        <v/>
      </c>
      <c r="T25" s="304"/>
      <c r="U25" s="304"/>
      <c r="V25" s="148" t="str">
        <f>IF(OR(AND(OR(F25&lt;=G17, F25=0, F25="ABS"),OR(H25&lt;=I17, H25=0, H25="ABS"),OR(J25&lt;=K17, J25=0,J25="ABS"))),IF(OR(AND(A25="",B25="",D25="",F25="",H25="",J25=""),AND(A25&lt;&gt;"",B25&lt;&gt;"",D25&lt;&gt;"",F25&lt;&gt;"",H25&lt;&gt;"",J25&lt;&gt;"", AG25="OK")),"","Given Marks or Format is incorrect"),"Given Marks or Format is incorrect")</f>
        <v/>
      </c>
      <c r="W25" s="149"/>
      <c r="X25" s="150"/>
      <c r="Y25" s="109" t="b">
        <f>IF(AND(EXACT(LEFT(B25,3),LEFT(G10,3)),MID(B25,4,1)="-",ISNUMBER(INT(MID(B25,5,1))),ISNUMBER(INT(MID(B25,6,1))),MID(B25,5,2)&lt;&gt;"00",MID(B25,5,2)&lt;&gt;MID(G10,2,2),EXACT(MID(B25,7,4),RIGHT(G10,4)),ISNUMBER(INT(MID(B25,11,1))),ISNUMBER(INT(MID(B25,12,1))),MID(B25,11,2)&lt;&gt;"00",OR(ISNUMBER(INT(MID(B25,11,3))),MID(B25,13,1)=""),OR(AND(ISNUMBER(INT(MID(B25,11,3))),MID(B25,11,1)&lt;&gt;"0",MID(B25,14,1)=""),AND((ISNUMBER(INT(MID(B25,11,2)))),MID(B25,13,1)=""))),"oKK")</f>
        <v>0</v>
      </c>
      <c r="Z25" s="1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1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12" t="b">
        <f>IF(AND( EXACT(LEFT(B25,LEN(G8)), G8),ISNUMBER(INT(MID(B25,(LEN(G8)+1),1))),ISNUMBER(INT(MID(B25,(LEN(G8)+2),1))), MID(B25,(LEN(G8)+1),2)&lt;&gt;"00",OR(ISNUMBER(INT(MID(B25,(LEN(G8)+3),1))),MID(B25,(LEN(G8)+3),1)=""),  OR(AND(ISNUMBER(INT(MID(B25,(LEN(G8)+1),3))),MID(B25,(LEN(G8)+1),1)&lt;&gt;"0", MID(B25,(LEN(G8)+4),1)=""),AND((ISNUMBER(INT(MID(B25,(LEN(G8)+1),2)))),MID(B25,(LEN(G8)+3),1)=""))),"OK")</f>
        <v>0</v>
      </c>
      <c r="AC25" s="1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14" t="b">
        <f>IF(LEFT(B25,1)="K",IF(AND(EXACT(LEFT(B25,3),LEFT(G8,3)),MID(B25,4,1)="-",ISNUMBER(INT(MID(B25,5,1))),ISNUMBER(INT(MID(B25,6,1))),MID(B25,5,2)&lt;&gt;"00", MID(B25,5,2)&lt;&gt;MID(G8,2,2),EXACT(MID(B25,7,2), RIGHT(G8,2)),ISNUMBER(INT(MID(B25,9,1))),ISNUMBER(INT(MID(B25,10,1))),MID(B25,9,2)&lt;&gt;"00",OR(ISNUMBER(INT(MID(B25,9,3))),MID(B25,11,1)=""),OR(AND(ISNUMBER(INT(MID(B25,9,3))),MID(B25,9,1)&lt;&gt;"0",MID(B25,12,1)=""),AND((ISNUMBER(INT(MID(B25,9,2)))),MID(B25,11,1)=""))),"oKK"))</f>
        <v>0</v>
      </c>
      <c r="AE25" s="15"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20" t="b">
        <f t="shared" si="28"/>
        <v>0</v>
      </c>
      <c r="AG25" s="20" t="str">
        <f t="shared" si="1"/>
        <v>S# INCORRECT</v>
      </c>
      <c r="BO25" s="55" t="str">
        <f t="shared" si="2"/>
        <v/>
      </c>
      <c r="BP25" s="55" t="b">
        <f t="shared" si="3"/>
        <v>0</v>
      </c>
      <c r="BQ25" s="55" t="b">
        <f t="shared" si="4"/>
        <v>0</v>
      </c>
      <c r="BR25" s="55" t="b">
        <f t="shared" si="5"/>
        <v>0</v>
      </c>
      <c r="BS25" s="55" t="str">
        <f t="shared" si="6"/>
        <v/>
      </c>
      <c r="BT25" s="55" t="str">
        <f t="shared" si="7"/>
        <v/>
      </c>
      <c r="BU25" s="55" t="str">
        <f t="shared" si="8"/>
        <v/>
      </c>
      <c r="BV25" s="55" t="str">
        <f t="shared" si="9"/>
        <v/>
      </c>
      <c r="BW25" s="60" t="str">
        <f t="shared" si="10"/>
        <v/>
      </c>
      <c r="BX25" s="61" t="str">
        <f t="shared" si="29"/>
        <v>INCORRECT</v>
      </c>
      <c r="BY25" s="55" t="b">
        <f t="shared" si="30"/>
        <v>0</v>
      </c>
      <c r="BZ25" s="62" t="str">
        <f t="shared" si="11"/>
        <v/>
      </c>
      <c r="CA25" s="55" t="b">
        <f t="shared" si="12"/>
        <v>0</v>
      </c>
      <c r="CB25" s="55" t="b">
        <f t="shared" si="13"/>
        <v>0</v>
      </c>
      <c r="CC25" s="55" t="b">
        <f t="shared" si="14"/>
        <v>0</v>
      </c>
      <c r="CD25" s="55" t="b">
        <f t="shared" si="15"/>
        <v>0</v>
      </c>
      <c r="CE25" s="55" t="b">
        <f t="shared" si="16"/>
        <v>0</v>
      </c>
      <c r="CF25" s="55" t="b">
        <f t="shared" si="17"/>
        <v>0</v>
      </c>
      <c r="CG25" s="55" t="str">
        <f t="shared" si="18"/>
        <v/>
      </c>
      <c r="CH25" s="55" t="str">
        <f t="shared" si="19"/>
        <v/>
      </c>
      <c r="CI25" s="55" t="str">
        <f t="shared" si="20"/>
        <v/>
      </c>
      <c r="CJ25" s="55" t="str">
        <f t="shared" si="21"/>
        <v/>
      </c>
      <c r="CK25" s="55" t="str">
        <f t="shared" si="22"/>
        <v/>
      </c>
      <c r="CL25" s="55" t="str">
        <f t="shared" si="23"/>
        <v/>
      </c>
      <c r="CM25" s="62" t="str">
        <f t="shared" si="24"/>
        <v/>
      </c>
      <c r="CN25" s="62" t="str">
        <f t="shared" si="25"/>
        <v/>
      </c>
      <c r="CO25" s="63" t="str">
        <f t="shared" si="26"/>
        <v>NO</v>
      </c>
      <c r="CP25" s="63" t="str">
        <f t="shared" si="27"/>
        <v>NO</v>
      </c>
      <c r="CQ25" s="61" t="str">
        <f t="shared" si="31"/>
        <v>NO</v>
      </c>
      <c r="CR25" s="61" t="str">
        <f t="shared" si="32"/>
        <v>NO</v>
      </c>
      <c r="CS25" s="63" t="str">
        <f t="shared" si="33"/>
        <v>OK</v>
      </c>
      <c r="CT25" s="55" t="b">
        <f t="shared" si="34"/>
        <v>0</v>
      </c>
      <c r="CU25" s="55" t="b">
        <f t="shared" si="35"/>
        <v>0</v>
      </c>
      <c r="CV25" s="55" t="b">
        <f t="shared" si="36"/>
        <v>0</v>
      </c>
      <c r="CW25" s="55" t="b">
        <f t="shared" si="37"/>
        <v>0</v>
      </c>
      <c r="CX25" s="62" t="str">
        <f t="shared" si="38"/>
        <v>SEQUENCE INCORRECT</v>
      </c>
      <c r="CY25" s="64">
        <f>COUNTIF(B21:B24,T(B25))</f>
        <v>4</v>
      </c>
    </row>
    <row r="26" spans="1:103" s="20" customFormat="1" ht="18.95" customHeight="1" thickBot="1">
      <c r="A26" s="51"/>
      <c r="B26" s="157"/>
      <c r="C26" s="158"/>
      <c r="D26" s="157"/>
      <c r="E26" s="158"/>
      <c r="F26" s="157"/>
      <c r="G26" s="158"/>
      <c r="H26" s="157"/>
      <c r="I26" s="158"/>
      <c r="J26" s="157"/>
      <c r="K26" s="158"/>
      <c r="L26" s="151" t="str">
        <f>IF(AND(B26&lt;&gt;"", H26&lt;&gt;"", J26&lt;&gt;"",OR(H26&lt;=I17,H26="ABS"),OR(J26&lt;=K17,J26="ABS")),IF(AND(J26="ABS"),"ABS",IF(SUM(H26:J26)=0,"ZERO",SUM(H26,J26))),"")</f>
        <v/>
      </c>
      <c r="M26" s="151"/>
      <c r="N26" s="152" t="str">
        <f>IF(AND(A26&lt;&gt;"",B26&lt;&gt;"",D26&lt;&gt;"", F26&lt;&gt;"", H26&lt;&gt;"", J26&lt;&gt;"",S26="",R26="OK", V26="",OR(D26&lt;=E17,D26="ABS"),OR(F26&lt;=G17,F26="ABS"),OR(H26&lt;=I17,H26="ABS"),OR(J26&lt;=K17,J26="ABS")),IF(AND(OR(D26=0,D26="ABS"),OR(F26=0,F26="ABS"),OR(L26=0,L26="ABS"),D26="ABS",F26="ABS",L26="ABS"),"ABS",IF(AND(SUM(D26:F26)=0,OR(L26="ZERO",L26="ABS")),"ZERO",IF(L26="ABS",SUM(D26,F26),SUM(D26,F26,H26,J26)))),"")</f>
        <v/>
      </c>
      <c r="O26" s="153"/>
      <c r="P26" s="97" t="str">
        <f>IF(N26="","",IF(O17=250,LOOKUP(N26,{"ABS","ZERO",0,125,137,150,165,187,212},{"FAIL","FAIL","FAIL","C","C+","B","B+","A","A+"}),IF(O17=200,LOOKUP(N26,{"ABS","ZERO",0,100,110,120,132,150,170},{"FAIL","FAIL","FAIL","C","C+","B","B+","A","A+"}),IF(O17=150,LOOKUP(N26,{"ABS","ZERO",0,75,82,90,99,112,127},{"FAIL","FAIL","FAIL","C","C+","B","B+","A","A+"}),IF(O17=100,LOOKUP(N26,{"ABS","ZERO",0,50,55,60,66,75,85},{"FAIL","FAIL","FAIL","C","C+","B","B+","A","A+"}),IF(O17=50,LOOKUP(N26,{"ABS","ZERO",0,25,27,30,33,37,42},{"FAIL","FAIL","FAIL","C","C+","B","B+","A","A+"})))))))</f>
        <v/>
      </c>
      <c r="Q26" s="210"/>
      <c r="R26" s="66" t="str">
        <f t="shared" si="0"/>
        <v/>
      </c>
      <c r="S26" s="169" t="str">
        <f>IF(AND(A26&lt;&gt;"",B26&lt;&gt;""),IF(OR(D26&lt;&gt;"ABS"),IF(OR(AND(D26&lt;ROUNDDOWN((0.7*E17),0),D26&lt;&gt;0),D26&gt;E17,D26=""),"Attendance Marks incorrect",""),""),"")</f>
        <v/>
      </c>
      <c r="T26" s="304"/>
      <c r="U26" s="304"/>
      <c r="V26" s="148" t="str">
        <f>IF(OR(AND(OR(F26&lt;=G17, F26=0, F26="ABS"),OR(H26&lt;=I17, H26=0, H26="ABS"),OR(J26&lt;=K17, J26=0,J26="ABS"))),IF(OR(AND(A26="",B26="",D26="",F26="",H26="",J26=""),AND(A26&lt;&gt;"",B26&lt;&gt;"",D26&lt;&gt;"",F26&lt;&gt;"",H26&lt;&gt;"",J26&lt;&gt;"", AG26="OK")),"","Given Marks or Format is incorrect"),"Given Marks or Format is incorrect")</f>
        <v/>
      </c>
      <c r="W26" s="149"/>
      <c r="X26" s="150"/>
      <c r="Y26" s="109" t="b">
        <f>IF(AND(EXACT(LEFT(B26,3),LEFT(G10,3)),MID(B26,4,1)="-",ISNUMBER(INT(MID(B26,5,1))),ISNUMBER(INT(MID(B26,6,1))),MID(B26,5,2)&lt;&gt;"00",MID(B26,5,2)&lt;&gt;MID(G10,2,2),EXACT(MID(B26,7,4),RIGHT(G10,4)),ISNUMBER(INT(MID(B26,11,1))),ISNUMBER(INT(MID(B26,12,1))),MID(B26,11,2)&lt;&gt;"00",OR(ISNUMBER(INT(MID(B26,11,3))),MID(B26,13,1)=""),OR(AND(ISNUMBER(INT(MID(B26,11,3))),MID(B26,11,1)&lt;&gt;"0",MID(B26,14,1)=""),AND((ISNUMBER(INT(MID(B26,11,2)))),MID(B26,13,1)=""))),"oKK")</f>
        <v>0</v>
      </c>
      <c r="Z26" s="1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1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12" t="b">
        <f>IF(AND( EXACT(LEFT(B26,LEN(G8)), G8),ISNUMBER(INT(MID(B26,(LEN(G8)+1),1))),ISNUMBER(INT(MID(B26,(LEN(G8)+2),1))), MID(B26,(LEN(G8)+1),2)&lt;&gt;"00",OR(ISNUMBER(INT(MID(B26,(LEN(G8)+3),1))),MID(B26,(LEN(G8)+3),1)=""),  OR(AND(ISNUMBER(INT(MID(B26,(LEN(G8)+1),3))),MID(B26,(LEN(G8)+1),1)&lt;&gt;"0", MID(B26,(LEN(G8)+4),1)=""),AND((ISNUMBER(INT(MID(B26,(LEN(G8)+1),2)))),MID(B26,(LEN(G8)+3),1)=""))),"OK")</f>
        <v>0</v>
      </c>
      <c r="AC26" s="1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14" t="b">
        <f>IF(LEFT(B26,1)="K",IF(AND(EXACT(LEFT(B26,3),LEFT(G8,3)),MID(B26,4,1)="-",ISNUMBER(INT(MID(B26,5,1))),ISNUMBER(INT(MID(B26,6,1))),MID(B26,5,2)&lt;&gt;"00", MID(B26,5,2)&lt;&gt;MID(G8,2,2),EXACT(MID(B26,7,2), RIGHT(G8,2)),ISNUMBER(INT(MID(B26,9,1))),ISNUMBER(INT(MID(B26,10,1))),MID(B26,9,2)&lt;&gt;"00",OR(ISNUMBER(INT(MID(B26,9,3))),MID(B26,11,1)=""),OR(AND(ISNUMBER(INT(MID(B26,9,3))),MID(B26,9,1)&lt;&gt;"0",MID(B26,12,1)=""),AND((ISNUMBER(INT(MID(B26,9,2)))),MID(B26,11,1)=""))),"oKK"))</f>
        <v>0</v>
      </c>
      <c r="AE26" s="15"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20" t="b">
        <f t="shared" si="28"/>
        <v>0</v>
      </c>
      <c r="AG26" s="20" t="str">
        <f t="shared" si="1"/>
        <v>S# INCORRECT</v>
      </c>
      <c r="BO26" s="55" t="str">
        <f t="shared" si="2"/>
        <v/>
      </c>
      <c r="BP26" s="55" t="b">
        <f t="shared" si="3"/>
        <v>0</v>
      </c>
      <c r="BQ26" s="55" t="b">
        <f t="shared" si="4"/>
        <v>0</v>
      </c>
      <c r="BR26" s="55" t="b">
        <f t="shared" si="5"/>
        <v>0</v>
      </c>
      <c r="BS26" s="55" t="str">
        <f t="shared" si="6"/>
        <v/>
      </c>
      <c r="BT26" s="55" t="str">
        <f t="shared" si="7"/>
        <v/>
      </c>
      <c r="BU26" s="55" t="str">
        <f t="shared" si="8"/>
        <v/>
      </c>
      <c r="BV26" s="55" t="str">
        <f t="shared" si="9"/>
        <v/>
      </c>
      <c r="BW26" s="60" t="str">
        <f t="shared" si="10"/>
        <v/>
      </c>
      <c r="BX26" s="61" t="str">
        <f t="shared" si="29"/>
        <v>INCORRECT</v>
      </c>
      <c r="BY26" s="55" t="b">
        <f t="shared" si="30"/>
        <v>0</v>
      </c>
      <c r="BZ26" s="62" t="str">
        <f t="shared" si="11"/>
        <v/>
      </c>
      <c r="CA26" s="55" t="b">
        <f t="shared" si="12"/>
        <v>0</v>
      </c>
      <c r="CB26" s="55" t="b">
        <f t="shared" si="13"/>
        <v>0</v>
      </c>
      <c r="CC26" s="55" t="b">
        <f t="shared" si="14"/>
        <v>0</v>
      </c>
      <c r="CD26" s="55" t="b">
        <f t="shared" si="15"/>
        <v>0</v>
      </c>
      <c r="CE26" s="55" t="b">
        <f t="shared" si="16"/>
        <v>0</v>
      </c>
      <c r="CF26" s="55" t="b">
        <f t="shared" si="17"/>
        <v>0</v>
      </c>
      <c r="CG26" s="55" t="str">
        <f t="shared" si="18"/>
        <v/>
      </c>
      <c r="CH26" s="55" t="str">
        <f t="shared" si="19"/>
        <v/>
      </c>
      <c r="CI26" s="55" t="str">
        <f t="shared" si="20"/>
        <v/>
      </c>
      <c r="CJ26" s="55" t="str">
        <f t="shared" si="21"/>
        <v/>
      </c>
      <c r="CK26" s="55" t="str">
        <f t="shared" si="22"/>
        <v/>
      </c>
      <c r="CL26" s="55" t="str">
        <f t="shared" si="23"/>
        <v/>
      </c>
      <c r="CM26" s="62" t="str">
        <f t="shared" si="24"/>
        <v/>
      </c>
      <c r="CN26" s="62" t="str">
        <f t="shared" si="25"/>
        <v/>
      </c>
      <c r="CO26" s="63" t="str">
        <f t="shared" si="26"/>
        <v>NO</v>
      </c>
      <c r="CP26" s="63" t="str">
        <f t="shared" si="27"/>
        <v>NO</v>
      </c>
      <c r="CQ26" s="61" t="str">
        <f t="shared" si="31"/>
        <v>NO</v>
      </c>
      <c r="CR26" s="61" t="str">
        <f t="shared" si="32"/>
        <v>NO</v>
      </c>
      <c r="CS26" s="63" t="str">
        <f t="shared" si="33"/>
        <v>OK</v>
      </c>
      <c r="CT26" s="55" t="b">
        <f t="shared" si="34"/>
        <v>0</v>
      </c>
      <c r="CU26" s="55" t="b">
        <f t="shared" si="35"/>
        <v>0</v>
      </c>
      <c r="CV26" s="55" t="b">
        <f t="shared" si="36"/>
        <v>0</v>
      </c>
      <c r="CW26" s="55" t="b">
        <f t="shared" si="37"/>
        <v>0</v>
      </c>
      <c r="CX26" s="62" t="str">
        <f t="shared" si="38"/>
        <v>SEQUENCE INCORRECT</v>
      </c>
      <c r="CY26" s="64">
        <f>COUNTIF(B21:B25,T(B26))</f>
        <v>5</v>
      </c>
    </row>
    <row r="27" spans="1:103" s="20" customFormat="1" ht="18.95" customHeight="1" thickBot="1">
      <c r="A27" s="51"/>
      <c r="B27" s="157"/>
      <c r="C27" s="158"/>
      <c r="D27" s="157"/>
      <c r="E27" s="158"/>
      <c r="F27" s="157"/>
      <c r="G27" s="158"/>
      <c r="H27" s="157"/>
      <c r="I27" s="158"/>
      <c r="J27" s="157"/>
      <c r="K27" s="158"/>
      <c r="L27" s="151" t="str">
        <f>IF(AND(B27&lt;&gt;"", H27&lt;&gt;"", J27&lt;&gt;"",OR(H27&lt;=I17,H27="ABS"),OR(J27&lt;=K17,J27="ABS")),IF(AND(J27="ABS"),"ABS",IF(SUM(H27:J27)=0,"ZERO",SUM(H27,J27))),"")</f>
        <v/>
      </c>
      <c r="M27" s="151"/>
      <c r="N27" s="152" t="str">
        <f>IF(AND(A27&lt;&gt;"",B27&lt;&gt;"",D27&lt;&gt;"", F27&lt;&gt;"", H27&lt;&gt;"", J27&lt;&gt;"",S27="",R27="OK",V27="",OR(D27&lt;=E17,D27="ABS"),OR(F27&lt;=G17,F27="ABS"),OR(H27&lt;=I17,H27="ABS"),OR(J27&lt;=K17,J27="ABS")),IF(AND(OR(D27=0,D27="ABS"),OR(F27=0,F27="ABS"),OR(L27=0,L27="ABS"),D27="ABS",F27="ABS",L27="ABS"),"ABS",IF(AND(SUM(D27:F27)=0,OR(L27="ZERO",L27="ABS")),"ZERO",IF(L27="ABS",SUM(D27,F27),SUM(D27,F27,H27,J27)))),"")</f>
        <v/>
      </c>
      <c r="O27" s="153"/>
      <c r="P27" s="97" t="str">
        <f>IF(N27="","",IF(O17=250,LOOKUP(N27,{"ABS","ZERO",0,125,137,150,165,187,212},{"FAIL","FAIL","FAIL","C","C+","B","B+","A","A+"}),IF(O17=200,LOOKUP(N27,{"ABS","ZERO",0,100,110,120,132,150,170},{"FAIL","FAIL","FAIL","C","C+","B","B+","A","A+"}),IF(O17=150,LOOKUP(N27,{"ABS","ZERO",0,75,82,90,99,112,127},{"FAIL","FAIL","FAIL","C","C+","B","B+","A","A+"}),IF(O17=100,LOOKUP(N27,{"ABS","ZERO",0,50,55,60,66,75,85},{"FAIL","FAIL","FAIL","C","C+","B","B+","A","A+"}),IF(O17=50,LOOKUP(N27,{"ABS","ZERO",0,25,27,30,33,37,42},{"FAIL","FAIL","FAIL","C","C+","B","B+","A","A+"})))))))</f>
        <v/>
      </c>
      <c r="Q27" s="210"/>
      <c r="R27" s="66" t="str">
        <f t="shared" si="0"/>
        <v/>
      </c>
      <c r="S27" s="169" t="str">
        <f>IF(AND(A27&lt;&gt;"",B27&lt;&gt;""),IF(OR(D27&lt;&gt;"ABS"),IF(OR(AND(D27&lt;ROUNDDOWN((0.7*E17),0),D27&lt;&gt;0),D27&gt;E17,D27=""),"Attendance Marks incorrect",""),""),"")</f>
        <v/>
      </c>
      <c r="T27" s="304"/>
      <c r="U27" s="304"/>
      <c r="V27" s="148" t="str">
        <f>IF(OR(AND(OR(F27&lt;=G17, F27=0, F27="ABS"),OR(H27&lt;=I17, H27=0, H27="ABS"),OR(J27&lt;=K17, J27=0,J27="ABS"))),IF(OR(AND(A27="",B27="", D27="",F27="",H27="",J27=""),AND(A27&lt;&gt;"",B27&lt;&gt;"",D27&lt;&gt;"",F27&lt;&gt;"",H27&lt;&gt;"",J27&lt;&gt;"", AG27="OK")),"","Given Marks or Format is incorrect"),"Given Marks or Format is incorrect")</f>
        <v/>
      </c>
      <c r="W27" s="149"/>
      <c r="X27" s="150"/>
      <c r="Y27" s="109" t="b">
        <f>IF(AND(EXACT(LEFT(B27,3),LEFT(G10,3)),MID(B27,4,1)="-",ISNUMBER(INT(MID(B27,5,1))),ISNUMBER(INT(MID(B27,6,1))),MID(B27,5,2)&lt;&gt;"00",MID(B27,5,2)&lt;&gt;MID(G10,2,2),EXACT(MID(B27,7,4),RIGHT(G10,4)),ISNUMBER(INT(MID(B27,11,1))),ISNUMBER(INT(MID(B27,12,1))),MID(B27,11,2)&lt;&gt;"00",OR(ISNUMBER(INT(MID(B27,11,3))),MID(B27,13,1)=""),OR(AND(ISNUMBER(INT(MID(B27,11,3))),MID(B27,11,1)&lt;&gt;"0",MID(B27,14,1)=""),AND((ISNUMBER(INT(MID(B27,11,2)))),MID(B27,13,1)=""))),"oKK")</f>
        <v>0</v>
      </c>
      <c r="Z27" s="1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1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12" t="b">
        <f>IF(AND( EXACT(LEFT(B27,LEN(G8)), G8),ISNUMBER(INT(MID(B27,(LEN(G8)+1),1))),ISNUMBER(INT(MID(B27,(LEN(G8)+2),1))), MID(B27,(LEN(G8)+1),2)&lt;&gt;"00",OR(ISNUMBER(INT(MID(B27,(LEN(G8)+3),1))),MID(B27,(LEN(G8)+3),1)=""),  OR(AND(ISNUMBER(INT(MID(B27,(LEN(G8)+1),3))),MID(B27,(LEN(G8)+1),1)&lt;&gt;"0", MID(B27,(LEN(G8)+4),1)=""),AND((ISNUMBER(INT(MID(B27,(LEN(G8)+1),2)))),MID(B27,(LEN(G8)+3),1)=""))),"OK")</f>
        <v>0</v>
      </c>
      <c r="AC27" s="1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14" t="b">
        <f>IF(LEFT(B27,1)="K",IF(AND(EXACT(LEFT(B27,3),LEFT(G8,3)),MID(B27,4,1)="-",ISNUMBER(INT(MID(B27,5,1))),ISNUMBER(INT(MID(B27,6,1))),MID(B27,5,2)&lt;&gt;"00", MID(B27,5,2)&lt;&gt;MID(G8,2,2),EXACT(MID(B27,7,2), RIGHT(G8,2)),ISNUMBER(INT(MID(B27,9,1))),ISNUMBER(INT(MID(B27,10,1))),MID(B27,9,2)&lt;&gt;"00",OR(ISNUMBER(INT(MID(B27,9,3))),MID(B27,11,1)=""),OR(AND(ISNUMBER(INT(MID(B27,9,3))),MID(B27,9,1)&lt;&gt;"0",MID(B27,12,1)=""),AND((ISNUMBER(INT(MID(B27,9,2)))),MID(B27,11,1)=""))),"oKK"))</f>
        <v>0</v>
      </c>
      <c r="AE27" s="15"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20" t="b">
        <f t="shared" si="28"/>
        <v>0</v>
      </c>
      <c r="AG27" s="20" t="str">
        <f t="shared" si="1"/>
        <v>S# INCORRECT</v>
      </c>
      <c r="BO27" s="55" t="str">
        <f t="shared" si="2"/>
        <v/>
      </c>
      <c r="BP27" s="55" t="b">
        <f t="shared" si="3"/>
        <v>0</v>
      </c>
      <c r="BQ27" s="55" t="b">
        <f t="shared" si="4"/>
        <v>0</v>
      </c>
      <c r="BR27" s="55" t="b">
        <f t="shared" si="5"/>
        <v>0</v>
      </c>
      <c r="BS27" s="55" t="str">
        <f t="shared" si="6"/>
        <v/>
      </c>
      <c r="BT27" s="55" t="str">
        <f t="shared" si="7"/>
        <v/>
      </c>
      <c r="BU27" s="55" t="str">
        <f t="shared" si="8"/>
        <v/>
      </c>
      <c r="BV27" s="55" t="str">
        <f t="shared" si="9"/>
        <v/>
      </c>
      <c r="BW27" s="60" t="str">
        <f t="shared" si="10"/>
        <v/>
      </c>
      <c r="BX27" s="61" t="str">
        <f t="shared" si="29"/>
        <v>INCORRECT</v>
      </c>
      <c r="BY27" s="55" t="b">
        <f t="shared" si="30"/>
        <v>0</v>
      </c>
      <c r="BZ27" s="62" t="str">
        <f t="shared" si="11"/>
        <v/>
      </c>
      <c r="CA27" s="55" t="b">
        <f t="shared" si="12"/>
        <v>0</v>
      </c>
      <c r="CB27" s="55" t="b">
        <f t="shared" si="13"/>
        <v>0</v>
      </c>
      <c r="CC27" s="55" t="b">
        <f t="shared" si="14"/>
        <v>0</v>
      </c>
      <c r="CD27" s="55" t="b">
        <f t="shared" si="15"/>
        <v>0</v>
      </c>
      <c r="CE27" s="55" t="b">
        <f t="shared" si="16"/>
        <v>0</v>
      </c>
      <c r="CF27" s="55" t="b">
        <f t="shared" si="17"/>
        <v>0</v>
      </c>
      <c r="CG27" s="55" t="str">
        <f t="shared" si="18"/>
        <v/>
      </c>
      <c r="CH27" s="55" t="str">
        <f t="shared" si="19"/>
        <v/>
      </c>
      <c r="CI27" s="55" t="str">
        <f t="shared" si="20"/>
        <v/>
      </c>
      <c r="CJ27" s="55" t="str">
        <f t="shared" si="21"/>
        <v/>
      </c>
      <c r="CK27" s="55" t="str">
        <f t="shared" si="22"/>
        <v/>
      </c>
      <c r="CL27" s="55" t="str">
        <f t="shared" si="23"/>
        <v/>
      </c>
      <c r="CM27" s="62" t="str">
        <f t="shared" si="24"/>
        <v/>
      </c>
      <c r="CN27" s="62" t="str">
        <f t="shared" si="25"/>
        <v/>
      </c>
      <c r="CO27" s="63" t="str">
        <f t="shared" si="26"/>
        <v>NO</v>
      </c>
      <c r="CP27" s="63" t="str">
        <f t="shared" si="27"/>
        <v>NO</v>
      </c>
      <c r="CQ27" s="61" t="str">
        <f t="shared" si="31"/>
        <v>NO</v>
      </c>
      <c r="CR27" s="61" t="str">
        <f t="shared" si="32"/>
        <v>NO</v>
      </c>
      <c r="CS27" s="63" t="str">
        <f t="shared" si="33"/>
        <v>OK</v>
      </c>
      <c r="CT27" s="55" t="b">
        <f t="shared" si="34"/>
        <v>0</v>
      </c>
      <c r="CU27" s="55" t="b">
        <f t="shared" si="35"/>
        <v>0</v>
      </c>
      <c r="CV27" s="55" t="b">
        <f t="shared" si="36"/>
        <v>0</v>
      </c>
      <c r="CW27" s="55" t="b">
        <f t="shared" si="37"/>
        <v>0</v>
      </c>
      <c r="CX27" s="62" t="str">
        <f t="shared" si="38"/>
        <v>SEQUENCE INCORRECT</v>
      </c>
      <c r="CY27" s="64">
        <f>COUNTIF(B21:B26,T(B27))</f>
        <v>6</v>
      </c>
    </row>
    <row r="28" spans="1:103" s="20" customFormat="1" ht="18.95" customHeight="1" thickBot="1">
      <c r="A28" s="51"/>
      <c r="B28" s="157"/>
      <c r="C28" s="158"/>
      <c r="D28" s="157"/>
      <c r="E28" s="158"/>
      <c r="F28" s="157"/>
      <c r="G28" s="158"/>
      <c r="H28" s="157"/>
      <c r="I28" s="158"/>
      <c r="J28" s="157"/>
      <c r="K28" s="158"/>
      <c r="L28" s="151" t="str">
        <f>IF(AND(B28&lt;&gt;"", H28&lt;&gt;"", J28&lt;&gt;"",OR(H28&lt;=I17,H28="ABS"),OR(J28&lt;=K17,J28="ABS")),IF(AND(J28="ABS"),"ABS",IF(SUM(H28:J28)=0,"ZERO",SUM(H28,J28))),"")</f>
        <v/>
      </c>
      <c r="M28" s="151"/>
      <c r="N28" s="152" t="str">
        <f>IF(AND(A28&lt;&gt;"",B28&lt;&gt;"",D28&lt;&gt;"", F28&lt;&gt;"", H28&lt;&gt;"", J28&lt;&gt;"",S28="",R28="OK",V28="",OR(D28&lt;=E17,D28="ABS"),OR(F28&lt;=G17,F28="ABS"),OR(H28&lt;=I17,H28="ABS"),OR(J28&lt;=K17,J28="ABS")),IF(AND(OR(D28=0,D28="ABS"),OR(F28=0,F28="ABS"),OR(L28=0,L28="ABS"),D28="ABS",F28="ABS",L28="ABS"),"ABS",IF(AND(SUM(D28:F28)=0,OR(L28="ZERO",L28="ABS")),"ZERO",IF(L28="ABS",SUM(D28,F28),SUM(D28,F28,H28,J28)))),"")</f>
        <v/>
      </c>
      <c r="O28" s="153"/>
      <c r="P28" s="97" t="str">
        <f>IF(N28="","",IF(O17=250,LOOKUP(N28,{"ABS","ZERO",0,125,137,150,165,187,212},{"FAIL","FAIL","FAIL","C","C+","B","B+","A","A+"}),IF(O17=200,LOOKUP(N28,{"ABS","ZERO",0,100,110,120,132,150,170},{"FAIL","FAIL","FAIL","C","C+","B","B+","A","A+"}),IF(O17=150,LOOKUP(N28,{"ABS","ZERO",0,75,82,90,99,112,127},{"FAIL","FAIL","FAIL","C","C+","B","B+","A","A+"}),IF(O17=100,LOOKUP(N28,{"ABS","ZERO",0,50,55,60,66,75,85},{"FAIL","FAIL","FAIL","C","C+","B","B+","A","A+"}),IF(O17=50,LOOKUP(N28,{"ABS","ZERO",0,25,27,30,33,37,42},{"FAIL","FAIL","FAIL","C","C+","B","B+","A","A+"})))))))</f>
        <v/>
      </c>
      <c r="Q28" s="210"/>
      <c r="R28" s="66" t="str">
        <f t="shared" si="0"/>
        <v/>
      </c>
      <c r="S28" s="169" t="str">
        <f>IF(AND(A28&lt;&gt;"",B28&lt;&gt;""),IF(OR(D28&lt;&gt;"ABS"),IF(OR(AND(D28&lt;ROUNDDOWN((0.7*E17),0),D28&lt;&gt;0),D28&gt;E17,D28=""),"Attendance Marks incorrect",""),""),"")</f>
        <v/>
      </c>
      <c r="T28" s="304"/>
      <c r="U28" s="304"/>
      <c r="V28" s="148" t="str">
        <f>IF(OR(AND(OR(F28&lt;=G17, F28=0, F28="ABS"),OR(H28&lt;=I17, H28=0, H28="ABS"),OR(J28&lt;=K17, J28=0,J28="ABS"))),IF(OR(AND(A28="",B28="",D28="",F28="",H28="",J28=""),AND(A28&lt;&gt;"",B28&lt;&gt;"",D28&lt;&gt;"",F28&lt;&gt;"",H28&lt;&gt;"",J28&lt;&gt;"", AG28="OK")),"","Given Marks or Format is incorrect"),"Given Marks or Format is incorrect")</f>
        <v/>
      </c>
      <c r="W28" s="149"/>
      <c r="X28" s="150"/>
      <c r="Y28" s="109" t="b">
        <f>IF(AND(EXACT(LEFT(B28,3),LEFT(G10,3)),MID(B28,4,1)="-",ISNUMBER(INT(MID(B28,5,1))),ISNUMBER(INT(MID(B28,6,1))),MID(B28,5,2)&lt;&gt;"00",MID(B28,5,2)&lt;&gt;MID(G10,2,2),EXACT(MID(B28,7,4),RIGHT(G10,4)),ISNUMBER(INT(MID(B28,11,1))),ISNUMBER(INT(MID(B28,12,1))),MID(B28,11,2)&lt;&gt;"00",OR(ISNUMBER(INT(MID(B28,11,3))),MID(B28,13,1)=""),OR(AND(ISNUMBER(INT(MID(B28,11,3))),MID(B28,11,1)&lt;&gt;"0",MID(B28,14,1)=""),AND((ISNUMBER(INT(MID(B28,11,2)))),MID(B28,13,1)=""))),"oKK")</f>
        <v>0</v>
      </c>
      <c r="Z28" s="1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1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12" t="b">
        <f>IF(AND( EXACT(LEFT(B28,LEN(G8)), G8),ISNUMBER(INT(MID(B28,(LEN(G8)+1),1))),ISNUMBER(INT(MID(B28,(LEN(G8)+2),1))), MID(B28,(LEN(G8)+1),2)&lt;&gt;"00",OR(ISNUMBER(INT(MID(B28,(LEN(G8)+3),1))),MID(B28,(LEN(G8)+3),1)=""),  OR(AND(ISNUMBER(INT(MID(B28,(LEN(G8)+1),3))),MID(B28,(LEN(G8)+1),1)&lt;&gt;"0", MID(B28,(LEN(G8)+4),1)=""),AND((ISNUMBER(INT(MID(B28,(LEN(G8)+1),2)))),MID(B28,(LEN(G8)+3),1)=""))),"OK")</f>
        <v>0</v>
      </c>
      <c r="AC28" s="1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14" t="b">
        <f>IF(LEFT(B28,1)="K",IF(AND(EXACT(LEFT(B28,3),LEFT(G8,3)),MID(B28,4,1)="-",ISNUMBER(INT(MID(B28,5,1))),ISNUMBER(INT(MID(B28,6,1))),MID(B28,5,2)&lt;&gt;"00", MID(B28,5,2)&lt;&gt;MID(G8,2,2),EXACT(MID(B28,7,2), RIGHT(G8,2)),ISNUMBER(INT(MID(B28,9,1))),ISNUMBER(INT(MID(B28,10,1))),MID(B28,9,2)&lt;&gt;"00",OR(ISNUMBER(INT(MID(B28,9,3))),MID(B28,11,1)=""),OR(AND(ISNUMBER(INT(MID(B28,9,3))),MID(B28,9,1)&lt;&gt;"0",MID(B28,12,1)=""),AND((ISNUMBER(INT(MID(B28,9,2)))),MID(B28,11,1)=""))),"oKK"))</f>
        <v>0</v>
      </c>
      <c r="AE28" s="15"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20" t="b">
        <f t="shared" si="28"/>
        <v>0</v>
      </c>
      <c r="AG28" s="20" t="str">
        <f t="shared" si="1"/>
        <v>S# INCORRECT</v>
      </c>
      <c r="BO28" s="55" t="str">
        <f t="shared" si="2"/>
        <v/>
      </c>
      <c r="BP28" s="55" t="b">
        <f t="shared" si="3"/>
        <v>0</v>
      </c>
      <c r="BQ28" s="55" t="b">
        <f t="shared" si="4"/>
        <v>0</v>
      </c>
      <c r="BR28" s="55" t="b">
        <f t="shared" si="5"/>
        <v>0</v>
      </c>
      <c r="BS28" s="55" t="str">
        <f t="shared" si="6"/>
        <v/>
      </c>
      <c r="BT28" s="55" t="str">
        <f t="shared" si="7"/>
        <v/>
      </c>
      <c r="BU28" s="55" t="str">
        <f t="shared" si="8"/>
        <v/>
      </c>
      <c r="BV28" s="55" t="str">
        <f t="shared" si="9"/>
        <v/>
      </c>
      <c r="BW28" s="60" t="str">
        <f t="shared" si="10"/>
        <v/>
      </c>
      <c r="BX28" s="61" t="str">
        <f t="shared" si="29"/>
        <v>INCORRECT</v>
      </c>
      <c r="BY28" s="55" t="b">
        <f t="shared" si="30"/>
        <v>0</v>
      </c>
      <c r="BZ28" s="62" t="str">
        <f t="shared" si="11"/>
        <v/>
      </c>
      <c r="CA28" s="55" t="b">
        <f t="shared" si="12"/>
        <v>0</v>
      </c>
      <c r="CB28" s="55" t="b">
        <f t="shared" si="13"/>
        <v>0</v>
      </c>
      <c r="CC28" s="55" t="b">
        <f t="shared" si="14"/>
        <v>0</v>
      </c>
      <c r="CD28" s="55" t="b">
        <f t="shared" si="15"/>
        <v>0</v>
      </c>
      <c r="CE28" s="55" t="b">
        <f t="shared" si="16"/>
        <v>0</v>
      </c>
      <c r="CF28" s="55" t="b">
        <f t="shared" si="17"/>
        <v>0</v>
      </c>
      <c r="CG28" s="55" t="str">
        <f t="shared" si="18"/>
        <v/>
      </c>
      <c r="CH28" s="55" t="str">
        <f t="shared" si="19"/>
        <v/>
      </c>
      <c r="CI28" s="55" t="str">
        <f t="shared" si="20"/>
        <v/>
      </c>
      <c r="CJ28" s="55" t="str">
        <f t="shared" si="21"/>
        <v/>
      </c>
      <c r="CK28" s="55" t="str">
        <f t="shared" si="22"/>
        <v/>
      </c>
      <c r="CL28" s="55" t="str">
        <f t="shared" si="23"/>
        <v/>
      </c>
      <c r="CM28" s="62" t="str">
        <f t="shared" si="24"/>
        <v/>
      </c>
      <c r="CN28" s="62" t="str">
        <f t="shared" si="25"/>
        <v/>
      </c>
      <c r="CO28" s="63" t="str">
        <f t="shared" si="26"/>
        <v>NO</v>
      </c>
      <c r="CP28" s="63" t="str">
        <f t="shared" si="27"/>
        <v>NO</v>
      </c>
      <c r="CQ28" s="61" t="str">
        <f t="shared" si="31"/>
        <v>NO</v>
      </c>
      <c r="CR28" s="61" t="str">
        <f t="shared" si="32"/>
        <v>NO</v>
      </c>
      <c r="CS28" s="63" t="str">
        <f t="shared" si="33"/>
        <v>OK</v>
      </c>
      <c r="CT28" s="55" t="b">
        <f t="shared" si="34"/>
        <v>0</v>
      </c>
      <c r="CU28" s="55" t="b">
        <f t="shared" si="35"/>
        <v>0</v>
      </c>
      <c r="CV28" s="55" t="b">
        <f t="shared" si="36"/>
        <v>0</v>
      </c>
      <c r="CW28" s="55" t="b">
        <f t="shared" si="37"/>
        <v>0</v>
      </c>
      <c r="CX28" s="62" t="str">
        <f t="shared" si="38"/>
        <v>SEQUENCE INCORRECT</v>
      </c>
      <c r="CY28" s="64">
        <f>COUNTIF(B21:B27,T(B28))</f>
        <v>7</v>
      </c>
    </row>
    <row r="29" spans="1:103" s="20" customFormat="1" ht="18.95" customHeight="1" thickBot="1">
      <c r="A29" s="51"/>
      <c r="B29" s="157"/>
      <c r="C29" s="158"/>
      <c r="D29" s="157"/>
      <c r="E29" s="158"/>
      <c r="F29" s="157"/>
      <c r="G29" s="158"/>
      <c r="H29" s="157"/>
      <c r="I29" s="158"/>
      <c r="J29" s="157"/>
      <c r="K29" s="158"/>
      <c r="L29" s="151" t="str">
        <f>IF(AND(B29&lt;&gt;"", H29&lt;&gt;"", J29&lt;&gt;"",OR(H29&lt;=I17,H29="ABS"),OR(J29&lt;=K17,J29="ABS")),IF(AND(J29="ABS"),"ABS",IF(SUM(H29:J29)=0,"ZERO",SUM(H29,J29))),"")</f>
        <v/>
      </c>
      <c r="M29" s="151"/>
      <c r="N29" s="152" t="str">
        <f>IF(AND(A29&lt;&gt;"",B29&lt;&gt;"",D29&lt;&gt;"", F29&lt;&gt;"", H29&lt;&gt;"", J29&lt;&gt;"",S29="",R29="OK",V29="",OR(D29&lt;=E17,D29="ABS"),OR(F29&lt;=G17,F29="ABS"),OR(H29&lt;=I17,H29="ABS"),OR(J29&lt;=K17,J29="ABS")),IF(AND(OR(D29=0,D29="ABS"),OR(F29=0,F29="ABS"),OR(L29=0,L29="ABS"),D29="ABS",F29="ABS",L29="ABS"),"ABS",IF(AND(SUM(D29:F29)=0,OR(L29="ZERO",L29="ABS")),"ZERO",IF(L29="ABS",SUM(D29,F29),SUM(D29,F29,H29,J29)))),"")</f>
        <v/>
      </c>
      <c r="O29" s="153"/>
      <c r="P29" s="97" t="str">
        <f>IF(N29="","",IF(O17=250,LOOKUP(N29,{"ABS","ZERO",0,125,137,150,165,187,212},{"FAIL","FAIL","FAIL","C","C+","B","B+","A","A+"}),IF(O17=200,LOOKUP(N29,{"ABS","ZERO",0,100,110,120,132,150,170},{"FAIL","FAIL","FAIL","C","C+","B","B+","A","A+"}),IF(O17=150,LOOKUP(N29,{"ABS","ZERO",0,75,82,90,99,112,127},{"FAIL","FAIL","FAIL","C","C+","B","B+","A","A+"}),IF(O17=100,LOOKUP(N29,{"ABS","ZERO",0,50,55,60,66,75,85},{"FAIL","FAIL","FAIL","C","C+","B","B+","A","A+"}),IF(O17=50,LOOKUP(N29,{"ABS","ZERO",0,25,27,30,33,37,42},{"FAIL","FAIL","FAIL","C","C+","B","B+","A","A+"})))))))</f>
        <v/>
      </c>
      <c r="Q29" s="210"/>
      <c r="R29" s="66" t="str">
        <f t="shared" si="0"/>
        <v/>
      </c>
      <c r="S29" s="169" t="str">
        <f>IF(AND(A29&lt;&gt;"",B29&lt;&gt;""),IF(OR(D29&lt;&gt;"ABS"),IF(OR(AND(D29&lt;ROUNDDOWN((0.7*E17),0),D29&lt;&gt;0),D29&gt;E17,D29=""),"Attendance Marks incorrect",""),""),"")</f>
        <v/>
      </c>
      <c r="T29" s="304"/>
      <c r="U29" s="304"/>
      <c r="V29" s="148" t="str">
        <f>IF(OR(AND(OR(F29&lt;=G17, F29=0, F29="ABS"),OR(H29&lt;=I17, H29=0, H29="ABS"),OR(J29&lt;=K17, J29=0,J29="ABS"))),IF(OR(AND(A29="",B29="",D29="",F29="",H29="",J29=""),AND(A29&lt;&gt;"",B29&lt;&gt;"",D29&lt;&gt;"",F29&lt;&gt;"",H29&lt;&gt;"",J29&lt;&gt;"", AG29="OK")),"","Given Marks or Format is incorrect"),"Given Marks or Format is incorrect")</f>
        <v/>
      </c>
      <c r="W29" s="149"/>
      <c r="X29" s="150"/>
      <c r="Y29" s="109" t="b">
        <f>IF(AND(EXACT(LEFT(B29,3),LEFT(G10,3)),MID(B29,4,1)="-",ISNUMBER(INT(MID(B29,5,1))),ISNUMBER(INT(MID(B29,6,1))),MID(B29,5,2)&lt;&gt;"00",MID(B29,5,2)&lt;&gt;MID(G10,2,2),EXACT(MID(B29,7,4),RIGHT(G10,4)),ISNUMBER(INT(MID(B29,11,1))),ISNUMBER(INT(MID(B29,12,1))),MID(B29,11,2)&lt;&gt;"00",OR(ISNUMBER(INT(MID(B29,11,3))),MID(B29,13,1)=""),OR(AND(ISNUMBER(INT(MID(B29,11,3))),MID(B29,11,1)&lt;&gt;"0",MID(B29,14,1)=""),AND((ISNUMBER(INT(MID(B29,11,2)))),MID(B29,13,1)=""))),"oKK")</f>
        <v>0</v>
      </c>
      <c r="Z29" s="1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1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12" t="b">
        <f>IF(AND( EXACT(LEFT(B29,LEN(G8)), G8),ISNUMBER(INT(MID(B29,(LEN(G8)+1),1))),ISNUMBER(INT(MID(B29,(LEN(G8)+2),1))), MID(B29,(LEN(G8)+1),2)&lt;&gt;"00",OR(ISNUMBER(INT(MID(B29,(LEN(G8)+3),1))),MID(B29,(LEN(G8)+3),1)=""),  OR(AND(ISNUMBER(INT(MID(B29,(LEN(G8)+1),3))),MID(B29,(LEN(G8)+1),1)&lt;&gt;"0", MID(B29,(LEN(G8)+4),1)=""),AND((ISNUMBER(INT(MID(B29,(LEN(G8)+1),2)))),MID(B29,(LEN(G8)+3),1)=""))),"OK")</f>
        <v>0</v>
      </c>
      <c r="AC29" s="1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14" t="b">
        <f>IF(LEFT(B29,1)="K",IF(AND(EXACT(LEFT(B29,3),LEFT(G8,3)),MID(B29,4,1)="-",ISNUMBER(INT(MID(B29,5,1))),ISNUMBER(INT(MID(B29,6,1))),MID(B29,5,2)&lt;&gt;"00", MID(B29,5,2)&lt;&gt;MID(G8,2,2),EXACT(MID(B29,7,2), RIGHT(G8,2)),ISNUMBER(INT(MID(B29,9,1))),ISNUMBER(INT(MID(B29,10,1))),MID(B29,9,2)&lt;&gt;"00",OR(ISNUMBER(INT(MID(B29,9,3))),MID(B29,11,1)=""),OR(AND(ISNUMBER(INT(MID(B29,9,3))),MID(B29,9,1)&lt;&gt;"0",MID(B29,12,1)=""),AND((ISNUMBER(INT(MID(B29,9,2)))),MID(B29,11,1)=""))),"oKK"))</f>
        <v>0</v>
      </c>
      <c r="AE29" s="15"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20" t="b">
        <f t="shared" si="28"/>
        <v>0</v>
      </c>
      <c r="AG29" s="20" t="str">
        <f t="shared" si="1"/>
        <v>S# INCORRECT</v>
      </c>
      <c r="BO29" s="55" t="str">
        <f t="shared" si="2"/>
        <v/>
      </c>
      <c r="BP29" s="55" t="b">
        <f t="shared" si="3"/>
        <v>0</v>
      </c>
      <c r="BQ29" s="55" t="b">
        <f t="shared" si="4"/>
        <v>0</v>
      </c>
      <c r="BR29" s="55" t="b">
        <f t="shared" si="5"/>
        <v>0</v>
      </c>
      <c r="BS29" s="55" t="str">
        <f t="shared" si="6"/>
        <v/>
      </c>
      <c r="BT29" s="55" t="str">
        <f t="shared" si="7"/>
        <v/>
      </c>
      <c r="BU29" s="55" t="str">
        <f t="shared" si="8"/>
        <v/>
      </c>
      <c r="BV29" s="55" t="str">
        <f t="shared" si="9"/>
        <v/>
      </c>
      <c r="BW29" s="60" t="str">
        <f t="shared" si="10"/>
        <v/>
      </c>
      <c r="BX29" s="61" t="str">
        <f t="shared" si="29"/>
        <v>INCORRECT</v>
      </c>
      <c r="BY29" s="55" t="b">
        <f t="shared" si="30"/>
        <v>0</v>
      </c>
      <c r="BZ29" s="62" t="str">
        <f t="shared" si="11"/>
        <v/>
      </c>
      <c r="CA29" s="55" t="b">
        <f t="shared" si="12"/>
        <v>0</v>
      </c>
      <c r="CB29" s="55" t="b">
        <f t="shared" si="13"/>
        <v>0</v>
      </c>
      <c r="CC29" s="55" t="b">
        <f t="shared" si="14"/>
        <v>0</v>
      </c>
      <c r="CD29" s="55" t="b">
        <f t="shared" si="15"/>
        <v>0</v>
      </c>
      <c r="CE29" s="55" t="b">
        <f t="shared" si="16"/>
        <v>0</v>
      </c>
      <c r="CF29" s="55" t="b">
        <f t="shared" si="17"/>
        <v>0</v>
      </c>
      <c r="CG29" s="55" t="str">
        <f t="shared" si="18"/>
        <v/>
      </c>
      <c r="CH29" s="55" t="str">
        <f t="shared" si="19"/>
        <v/>
      </c>
      <c r="CI29" s="55" t="str">
        <f t="shared" si="20"/>
        <v/>
      </c>
      <c r="CJ29" s="55" t="str">
        <f t="shared" si="21"/>
        <v/>
      </c>
      <c r="CK29" s="55" t="str">
        <f t="shared" si="22"/>
        <v/>
      </c>
      <c r="CL29" s="55" t="str">
        <f t="shared" si="23"/>
        <v/>
      </c>
      <c r="CM29" s="62" t="str">
        <f t="shared" si="24"/>
        <v/>
      </c>
      <c r="CN29" s="62" t="str">
        <f t="shared" si="25"/>
        <v/>
      </c>
      <c r="CO29" s="63" t="str">
        <f t="shared" si="26"/>
        <v>NO</v>
      </c>
      <c r="CP29" s="63" t="str">
        <f t="shared" si="27"/>
        <v>NO</v>
      </c>
      <c r="CQ29" s="61" t="str">
        <f t="shared" si="31"/>
        <v>NO</v>
      </c>
      <c r="CR29" s="61" t="str">
        <f t="shared" si="32"/>
        <v>NO</v>
      </c>
      <c r="CS29" s="63" t="str">
        <f t="shared" si="33"/>
        <v>OK</v>
      </c>
      <c r="CT29" s="55" t="b">
        <f t="shared" si="34"/>
        <v>0</v>
      </c>
      <c r="CU29" s="55" t="b">
        <f t="shared" si="35"/>
        <v>0</v>
      </c>
      <c r="CV29" s="55" t="b">
        <f t="shared" si="36"/>
        <v>0</v>
      </c>
      <c r="CW29" s="55" t="b">
        <f t="shared" si="37"/>
        <v>0</v>
      </c>
      <c r="CX29" s="62" t="str">
        <f t="shared" si="38"/>
        <v>SEQUENCE INCORRECT</v>
      </c>
      <c r="CY29" s="64">
        <f>COUNTIF(B21:B28,T(B29))</f>
        <v>8</v>
      </c>
    </row>
    <row r="30" spans="1:103" s="20" customFormat="1" ht="18.95" customHeight="1" thickBot="1">
      <c r="A30" s="51"/>
      <c r="B30" s="157"/>
      <c r="C30" s="158"/>
      <c r="D30" s="157"/>
      <c r="E30" s="158"/>
      <c r="F30" s="157"/>
      <c r="G30" s="158"/>
      <c r="H30" s="157"/>
      <c r="I30" s="158"/>
      <c r="J30" s="157"/>
      <c r="K30" s="158"/>
      <c r="L30" s="151" t="str">
        <f>IF(AND(B30&lt;&gt;"", H30&lt;&gt;"", J30&lt;&gt;"",OR(H30&lt;=I17,H30="ABS"),OR(J30&lt;=K17,J30="ABS")),IF(AND(J30="ABS"),"ABS",IF(SUM(H30:J30)=0,"ZERO",SUM(H30,J30))),"")</f>
        <v/>
      </c>
      <c r="M30" s="151"/>
      <c r="N30" s="152" t="str">
        <f>IF(AND(A30&lt;&gt;"",B30&lt;&gt;"",D30&lt;&gt;"", F30&lt;&gt;"", H30&lt;&gt;"", J30&lt;&gt;"",S30="",R30="OK",V30="",OR(D30&lt;=E17,D30="ABS"),OR(F30&lt;=G17,F30="ABS"),OR(H30&lt;=I17,H30="ABS"),OR(J30&lt;=K17,J30="ABS")),IF(AND(OR(D30=0,D30="ABS"),OR(F30=0,F30="ABS"),OR(L30=0,L30="ABS"),D30="ABS",F30="ABS",L30="ABS"),"ABS",IF(AND(SUM(D30:F30)=0,OR(L30="ZERO",L30="ABS")),"ZERO",IF(L30="ABS",SUM(D30,F30),SUM(D30,F30,H30,J30)))),"")</f>
        <v/>
      </c>
      <c r="O30" s="153"/>
      <c r="P30" s="97" t="str">
        <f>IF(N30="","",IF(O17=250,LOOKUP(N30,{"ABS","ZERO",0,125,137,150,165,187,212},{"FAIL","FAIL","FAIL","C","C+","B","B+","A","A+"}),IF(O17=200,LOOKUP(N30,{"ABS","ZERO",0,100,110,120,132,150,170},{"FAIL","FAIL","FAIL","C","C+","B","B+","A","A+"}),IF(O17=150,LOOKUP(N30,{"ABS","ZERO",0,75,82,90,99,112,127},{"FAIL","FAIL","FAIL","C","C+","B","B+","A","A+"}),IF(O17=100,LOOKUP(N30,{"ABS","ZERO",0,50,55,60,66,75,85},{"FAIL","FAIL","FAIL","C","C+","B","B+","A","A+"}),IF(O17=50,LOOKUP(N30,{"ABS","ZERO",0,25,27,30,33,37,42},{"FAIL","FAIL","FAIL","C","C+","B","B+","A","A+"})))))))</f>
        <v/>
      </c>
      <c r="Q30" s="210"/>
      <c r="R30" s="66" t="str">
        <f t="shared" si="0"/>
        <v/>
      </c>
      <c r="S30" s="169" t="str">
        <f>IF(AND(A30&lt;&gt;"",B30&lt;&gt;""),IF(OR(D30&lt;&gt;"ABS"),IF(OR(AND(D30&lt;ROUNDDOWN((0.7*E17),0),D30&lt;&gt;0),D30&gt;E17,D30=""),"Attendance Marks incorrect",""),""),"")</f>
        <v/>
      </c>
      <c r="T30" s="304"/>
      <c r="U30" s="304"/>
      <c r="V30" s="148" t="str">
        <f>IF(OR(AND(OR(F30&lt;=G17, F30=0, F30="ABS"),OR(H30&lt;=I17, H30=0, H30="ABS"),OR(J30&lt;=K17, J30=0,J30="ABS"))),IF(OR(AND(A30="",B30="",D30="",F30="",H30="",J30=""),AND(A30&lt;&gt;"",B30&lt;&gt;"",D30&lt;&gt;"",F30&lt;&gt;"",H30&lt;&gt;"",J30&lt;&gt;"", AG30="OK")),"","Given Marks or Format is incorrect"),"Given Marks or Format is incorrect")</f>
        <v/>
      </c>
      <c r="W30" s="149"/>
      <c r="X30" s="150"/>
      <c r="Y30" s="109" t="b">
        <f>IF(AND(EXACT(LEFT(B30,3),LEFT(G10,3)),MID(B30,4,1)="-",ISNUMBER(INT(MID(B30,5,1))),ISNUMBER(INT(MID(B30,6,1))),MID(B30,5,2)&lt;&gt;"00",MID(B30,5,2)&lt;&gt;MID(G10,2,2),EXACT(MID(B30,7,4),RIGHT(G10,4)),ISNUMBER(INT(MID(B30,11,1))),ISNUMBER(INT(MID(B30,12,1))),MID(B30,11,2)&lt;&gt;"00",OR(ISNUMBER(INT(MID(B30,11,3))),MID(B30,13,1)=""),OR(AND(ISNUMBER(INT(MID(B30,11,3))),MID(B30,11,1)&lt;&gt;"0",MID(B30,14,1)=""),AND((ISNUMBER(INT(MID(B30,11,2)))),MID(B30,13,1)=""))),"oKK")</f>
        <v>0</v>
      </c>
      <c r="Z30" s="1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1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12" t="b">
        <f>IF(AND( EXACT(LEFT(B30,LEN(G8)), G8),ISNUMBER(INT(MID(B30,(LEN(G8)+1),1))),ISNUMBER(INT(MID(B30,(LEN(G8)+2),1))), MID(B30,(LEN(G8)+1),2)&lt;&gt;"00",OR(ISNUMBER(INT(MID(B30,(LEN(G8)+3),1))),MID(B30,(LEN(G8)+3),1)=""),  OR(AND(ISNUMBER(INT(MID(B30,(LEN(G8)+1),3))),MID(B30,(LEN(G8)+1),1)&lt;&gt;"0", MID(B30,(LEN(G8)+4),1)=""),AND((ISNUMBER(INT(MID(B30,(LEN(G8)+1),2)))),MID(B30,(LEN(G8)+3),1)=""))),"OK")</f>
        <v>0</v>
      </c>
      <c r="AC30" s="1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14" t="b">
        <f>IF(LEFT(B30,1)="K",IF(AND(EXACT(LEFT(B30,3),LEFT(G8,3)),MID(B30,4,1)="-",ISNUMBER(INT(MID(B30,5,1))),ISNUMBER(INT(MID(B30,6,1))),MID(B30,5,2)&lt;&gt;"00", MID(B30,5,2)&lt;&gt;MID(G8,2,2),EXACT(MID(B30,7,2), RIGHT(G8,2)),ISNUMBER(INT(MID(B30,9,1))),ISNUMBER(INT(MID(B30,10,1))),MID(B30,9,2)&lt;&gt;"00",OR(ISNUMBER(INT(MID(B30,9,3))),MID(B30,11,1)=""),OR(AND(ISNUMBER(INT(MID(B30,9,3))),MID(B30,9,1)&lt;&gt;"0",MID(B30,12,1)=""),AND((ISNUMBER(INT(MID(B30,9,2)))),MID(B30,11,1)=""))),"oKK"))</f>
        <v>0</v>
      </c>
      <c r="AE30" s="15"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20" t="b">
        <f t="shared" si="28"/>
        <v>0</v>
      </c>
      <c r="AG30" s="20" t="str">
        <f t="shared" si="1"/>
        <v>S# INCORRECT</v>
      </c>
      <c r="BO30" s="55" t="str">
        <f t="shared" si="2"/>
        <v/>
      </c>
      <c r="BP30" s="55" t="b">
        <f t="shared" si="3"/>
        <v>0</v>
      </c>
      <c r="BQ30" s="55" t="b">
        <f t="shared" si="4"/>
        <v>0</v>
      </c>
      <c r="BR30" s="55" t="b">
        <f t="shared" si="5"/>
        <v>0</v>
      </c>
      <c r="BS30" s="55" t="str">
        <f t="shared" si="6"/>
        <v/>
      </c>
      <c r="BT30" s="55" t="str">
        <f t="shared" si="7"/>
        <v/>
      </c>
      <c r="BU30" s="55" t="str">
        <f t="shared" si="8"/>
        <v/>
      </c>
      <c r="BV30" s="55" t="str">
        <f t="shared" si="9"/>
        <v/>
      </c>
      <c r="BW30" s="60" t="str">
        <f t="shared" si="10"/>
        <v/>
      </c>
      <c r="BX30" s="61" t="str">
        <f t="shared" si="29"/>
        <v>INCORRECT</v>
      </c>
      <c r="BY30" s="55" t="b">
        <f t="shared" si="30"/>
        <v>0</v>
      </c>
      <c r="BZ30" s="62" t="str">
        <f t="shared" si="11"/>
        <v/>
      </c>
      <c r="CA30" s="55" t="b">
        <f t="shared" si="12"/>
        <v>0</v>
      </c>
      <c r="CB30" s="55" t="b">
        <f t="shared" si="13"/>
        <v>0</v>
      </c>
      <c r="CC30" s="55" t="b">
        <f t="shared" si="14"/>
        <v>0</v>
      </c>
      <c r="CD30" s="55" t="b">
        <f t="shared" si="15"/>
        <v>0</v>
      </c>
      <c r="CE30" s="55" t="b">
        <f t="shared" si="16"/>
        <v>0</v>
      </c>
      <c r="CF30" s="55" t="b">
        <f t="shared" si="17"/>
        <v>0</v>
      </c>
      <c r="CG30" s="55" t="str">
        <f t="shared" si="18"/>
        <v/>
      </c>
      <c r="CH30" s="55" t="str">
        <f t="shared" si="19"/>
        <v/>
      </c>
      <c r="CI30" s="55" t="str">
        <f t="shared" si="20"/>
        <v/>
      </c>
      <c r="CJ30" s="55" t="str">
        <f t="shared" si="21"/>
        <v/>
      </c>
      <c r="CK30" s="55" t="str">
        <f t="shared" si="22"/>
        <v/>
      </c>
      <c r="CL30" s="55" t="str">
        <f t="shared" si="23"/>
        <v/>
      </c>
      <c r="CM30" s="62" t="str">
        <f t="shared" si="24"/>
        <v/>
      </c>
      <c r="CN30" s="62" t="str">
        <f t="shared" si="25"/>
        <v/>
      </c>
      <c r="CO30" s="63" t="str">
        <f t="shared" si="26"/>
        <v>NO</v>
      </c>
      <c r="CP30" s="63" t="str">
        <f t="shared" si="27"/>
        <v>NO</v>
      </c>
      <c r="CQ30" s="61" t="str">
        <f t="shared" si="31"/>
        <v>NO</v>
      </c>
      <c r="CR30" s="61" t="str">
        <f t="shared" si="32"/>
        <v>NO</v>
      </c>
      <c r="CS30" s="63" t="str">
        <f t="shared" si="33"/>
        <v>OK</v>
      </c>
      <c r="CT30" s="55" t="b">
        <f t="shared" si="34"/>
        <v>0</v>
      </c>
      <c r="CU30" s="55" t="b">
        <f t="shared" si="35"/>
        <v>0</v>
      </c>
      <c r="CV30" s="55" t="b">
        <f t="shared" si="36"/>
        <v>0</v>
      </c>
      <c r="CW30" s="55" t="b">
        <f t="shared" si="37"/>
        <v>0</v>
      </c>
      <c r="CX30" s="62" t="str">
        <f t="shared" si="38"/>
        <v>SEQUENCE INCORRECT</v>
      </c>
      <c r="CY30" s="64">
        <f>COUNTIF(B21:B29,T(B30))</f>
        <v>9</v>
      </c>
    </row>
    <row r="31" spans="1:103" s="20" customFormat="1" ht="18.95" customHeight="1" thickBot="1">
      <c r="A31" s="51"/>
      <c r="B31" s="157"/>
      <c r="C31" s="158"/>
      <c r="D31" s="157"/>
      <c r="E31" s="158"/>
      <c r="F31" s="157"/>
      <c r="G31" s="158"/>
      <c r="H31" s="157"/>
      <c r="I31" s="158"/>
      <c r="J31" s="157"/>
      <c r="K31" s="158"/>
      <c r="L31" s="151" t="str">
        <f>IF(AND(B31&lt;&gt;"", H31&lt;&gt;"", J31&lt;&gt;"",OR(H31&lt;=I17,H31="ABS"),OR(J31&lt;=K17,J31="ABS")),IF(AND(J31="ABS"),"ABS",IF(SUM(H31:J31)=0,"ZERO",SUM(H31,J31))),"")</f>
        <v/>
      </c>
      <c r="M31" s="151"/>
      <c r="N31" s="152" t="str">
        <f>IF(AND(A31&lt;&gt;"",B31&lt;&gt;"",D31&lt;&gt;"", F31&lt;&gt;"", H31&lt;&gt;"", J31&lt;&gt;"",S31="",R31="OK",V31="",OR(D31&lt;=E17,D31="ABS"),OR(F31&lt;=G17,F31="ABS"),OR(H31&lt;=I17,H31="ABS"),OR(J31&lt;=K17,J31="ABS")),IF(AND(OR(D31=0,D31="ABS"),OR(F31=0,F31="ABS"),OR(L31=0,L31="ABS"),D31="ABS",F31="ABS",L31="ABS"),"ABS",IF(AND(SUM(D31:F31)=0,OR(L31="ZERO",L31="ABS")),"ZERO",IF(L31="ABS",SUM(D31,F31),SUM(D31,F31,H31,J31)))),"")</f>
        <v/>
      </c>
      <c r="O31" s="153"/>
      <c r="P31" s="97" t="str">
        <f>IF(N31="","",IF(O17=250,LOOKUP(N31,{"ABS","ZERO",0,125,137,150,165,187,212},{"FAIL","FAIL","FAIL","C","C+","B","B+","A","A+"}),IF(O17=200,LOOKUP(N31,{"ABS","ZERO",0,100,110,120,132,150,170},{"FAIL","FAIL","FAIL","C","C+","B","B+","A","A+"}),IF(O17=150,LOOKUP(N31,{"ABS","ZERO",0,75,82,90,99,112,127},{"FAIL","FAIL","FAIL","C","C+","B","B+","A","A+"}),IF(O17=100,LOOKUP(N31,{"ABS","ZERO",0,50,55,60,66,75,85},{"FAIL","FAIL","FAIL","C","C+","B","B+","A","A+"}),IF(O17=50,LOOKUP(N31,{"ABS","ZERO",0,25,27,30,33,37,42},{"FAIL","FAIL","FAIL","C","C+","B","B+","A","A+"})))))))</f>
        <v/>
      </c>
      <c r="Q31" s="210"/>
      <c r="R31" s="66" t="str">
        <f t="shared" si="0"/>
        <v/>
      </c>
      <c r="S31" s="169" t="str">
        <f>IF(AND(A31&lt;&gt;"",B31&lt;&gt;""),IF(OR(D31&lt;&gt;"ABS"),IF(OR(AND(D31&lt;ROUNDDOWN((0.7*E17),0),D31&lt;&gt;0),D31&gt;E17,D31=""),"Attendance Marks incorrect",""),""),"")</f>
        <v/>
      </c>
      <c r="T31" s="304"/>
      <c r="U31" s="304"/>
      <c r="V31" s="148" t="str">
        <f>IF(OR(AND(OR(F31&lt;=G17, F31=0, F31="ABS"),OR(H31&lt;=I17, H31=0, H31="ABS"),OR(J31&lt;=K17, J31=0,J31="ABS"))),IF(OR(AND(A31="",B31="",D31="",F31="",H31="",J31=""),AND(A31&lt;&gt;"",B31&lt;&gt;"",D31&lt;&gt;"",F31&lt;&gt;"",H31&lt;&gt;"",J31&lt;&gt;"", AG31="OK")),"","Given Marks or Format is incorrect"),"Given Marks or Format is incorrect")</f>
        <v/>
      </c>
      <c r="W31" s="149"/>
      <c r="X31" s="150"/>
      <c r="Y31" s="109" t="b">
        <f>IF(AND(EXACT(LEFT(B31,3),LEFT(G10,3)),MID(B31,4,1)="-",ISNUMBER(INT(MID(B31,5,1))),ISNUMBER(INT(MID(B31,6,1))),MID(B31,5,2)&lt;&gt;"00",MID(B31,5,2)&lt;&gt;MID(G10,2,2),EXACT(MID(B31,7,4),RIGHT(G10,4)),ISNUMBER(INT(MID(B31,11,1))),ISNUMBER(INT(MID(B31,12,1))),MID(B31,11,2)&lt;&gt;"00",OR(ISNUMBER(INT(MID(B31,11,3))),MID(B31,13,1)=""),OR(AND(ISNUMBER(INT(MID(B31,11,3))),MID(B31,11,1)&lt;&gt;"0",MID(B31,14,1)=""),AND((ISNUMBER(INT(MID(B31,11,2)))),MID(B31,13,1)=""))),"oKK")</f>
        <v>0</v>
      </c>
      <c r="Z31" s="1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1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12" t="b">
        <f>IF(AND( EXACT(LEFT(B31,LEN(G8)), G8),ISNUMBER(INT(MID(B31,(LEN(G8)+1),1))),ISNUMBER(INT(MID(B31,(LEN(G8)+2),1))), MID(B31,(LEN(G8)+1),2)&lt;&gt;"00",OR(ISNUMBER(INT(MID(B31,(LEN(G8)+3),1))),MID(B31,(LEN(G8)+3),1)=""),  OR(AND(ISNUMBER(INT(MID(B31,(LEN(G8)+1),3))),MID(B31,(LEN(G8)+1),1)&lt;&gt;"0", MID(B31,(LEN(G8)+4),1)=""),AND((ISNUMBER(INT(MID(B31,(LEN(G8)+1),2)))),MID(B31,(LEN(G8)+3),1)=""))),"OK")</f>
        <v>0</v>
      </c>
      <c r="AC31" s="1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14" t="b">
        <f>IF(LEFT(B31,1)="K",IF(AND(EXACT(LEFT(B31,3),LEFT(G8,3)),MID(B31,4,1)="-",ISNUMBER(INT(MID(B31,5,1))),ISNUMBER(INT(MID(B31,6,1))),MID(B31,5,2)&lt;&gt;"00", MID(B31,5,2)&lt;&gt;MID(G8,2,2),EXACT(MID(B31,7,2), RIGHT(G8,2)),ISNUMBER(INT(MID(B31,9,1))),ISNUMBER(INT(MID(B31,10,1))),MID(B31,9,2)&lt;&gt;"00",OR(ISNUMBER(INT(MID(B31,9,3))),MID(B31,11,1)=""),OR(AND(ISNUMBER(INT(MID(B31,9,3))),MID(B31,9,1)&lt;&gt;"0",MID(B31,12,1)=""),AND((ISNUMBER(INT(MID(B31,9,2)))),MID(B31,11,1)=""))),"oKK"))</f>
        <v>0</v>
      </c>
      <c r="AE31" s="15"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20" t="b">
        <f t="shared" si="28"/>
        <v>0</v>
      </c>
      <c r="AG31" s="20" t="str">
        <f t="shared" si="1"/>
        <v>S# INCORRECT</v>
      </c>
      <c r="BO31" s="55" t="str">
        <f t="shared" si="2"/>
        <v/>
      </c>
      <c r="BP31" s="55" t="b">
        <f t="shared" si="3"/>
        <v>0</v>
      </c>
      <c r="BQ31" s="55" t="b">
        <f t="shared" si="4"/>
        <v>0</v>
      </c>
      <c r="BR31" s="55" t="b">
        <f t="shared" si="5"/>
        <v>0</v>
      </c>
      <c r="BS31" s="55" t="str">
        <f t="shared" si="6"/>
        <v/>
      </c>
      <c r="BT31" s="55" t="str">
        <f t="shared" si="7"/>
        <v/>
      </c>
      <c r="BU31" s="55" t="str">
        <f t="shared" si="8"/>
        <v/>
      </c>
      <c r="BV31" s="55" t="str">
        <f t="shared" si="9"/>
        <v/>
      </c>
      <c r="BW31" s="60" t="str">
        <f t="shared" si="10"/>
        <v/>
      </c>
      <c r="BX31" s="61" t="str">
        <f t="shared" si="29"/>
        <v>INCORRECT</v>
      </c>
      <c r="BY31" s="55" t="b">
        <f t="shared" si="30"/>
        <v>0</v>
      </c>
      <c r="BZ31" s="62" t="str">
        <f t="shared" si="11"/>
        <v/>
      </c>
      <c r="CA31" s="55" t="b">
        <f t="shared" si="12"/>
        <v>0</v>
      </c>
      <c r="CB31" s="55" t="b">
        <f t="shared" si="13"/>
        <v>0</v>
      </c>
      <c r="CC31" s="55" t="b">
        <f t="shared" si="14"/>
        <v>0</v>
      </c>
      <c r="CD31" s="55" t="b">
        <f t="shared" si="15"/>
        <v>0</v>
      </c>
      <c r="CE31" s="55" t="b">
        <f t="shared" si="16"/>
        <v>0</v>
      </c>
      <c r="CF31" s="55" t="b">
        <f t="shared" si="17"/>
        <v>0</v>
      </c>
      <c r="CG31" s="55" t="str">
        <f t="shared" si="18"/>
        <v/>
      </c>
      <c r="CH31" s="55" t="str">
        <f t="shared" si="19"/>
        <v/>
      </c>
      <c r="CI31" s="55" t="str">
        <f t="shared" si="20"/>
        <v/>
      </c>
      <c r="CJ31" s="55" t="str">
        <f t="shared" si="21"/>
        <v/>
      </c>
      <c r="CK31" s="55" t="str">
        <f t="shared" si="22"/>
        <v/>
      </c>
      <c r="CL31" s="55" t="str">
        <f t="shared" si="23"/>
        <v/>
      </c>
      <c r="CM31" s="62" t="str">
        <f t="shared" si="24"/>
        <v/>
      </c>
      <c r="CN31" s="62" t="str">
        <f t="shared" si="25"/>
        <v/>
      </c>
      <c r="CO31" s="63" t="str">
        <f t="shared" si="26"/>
        <v>NO</v>
      </c>
      <c r="CP31" s="63" t="str">
        <f t="shared" si="27"/>
        <v>NO</v>
      </c>
      <c r="CQ31" s="61" t="str">
        <f t="shared" si="31"/>
        <v>NO</v>
      </c>
      <c r="CR31" s="61" t="str">
        <f t="shared" si="32"/>
        <v>NO</v>
      </c>
      <c r="CS31" s="63" t="str">
        <f t="shared" si="33"/>
        <v>OK</v>
      </c>
      <c r="CT31" s="55" t="b">
        <f t="shared" si="34"/>
        <v>0</v>
      </c>
      <c r="CU31" s="55" t="b">
        <f t="shared" si="35"/>
        <v>0</v>
      </c>
      <c r="CV31" s="55" t="b">
        <f t="shared" si="36"/>
        <v>0</v>
      </c>
      <c r="CW31" s="55" t="b">
        <f t="shared" si="37"/>
        <v>0</v>
      </c>
      <c r="CX31" s="62" t="str">
        <f t="shared" si="38"/>
        <v>SEQUENCE INCORRECT</v>
      </c>
      <c r="CY31" s="64">
        <f>COUNTIF(B21:B30,T(B31))</f>
        <v>10</v>
      </c>
    </row>
    <row r="32" spans="1:103" s="20" customFormat="1" ht="18.95" customHeight="1" thickBot="1">
      <c r="A32" s="51"/>
      <c r="B32" s="157"/>
      <c r="C32" s="158"/>
      <c r="D32" s="157"/>
      <c r="E32" s="158"/>
      <c r="F32" s="157"/>
      <c r="G32" s="158"/>
      <c r="H32" s="157"/>
      <c r="I32" s="158"/>
      <c r="J32" s="157"/>
      <c r="K32" s="158"/>
      <c r="L32" s="151" t="str">
        <f>IF(AND(B32&lt;&gt;"", H32&lt;&gt;"", J32&lt;&gt;"",OR(H32&lt;=I17,H32="ABS"),OR(J32&lt;=K17,J32="ABS")),IF(AND(J32="ABS"),"ABS",IF(SUM(H32:J32)=0,"ZERO",SUM(H32,J32))),"")</f>
        <v/>
      </c>
      <c r="M32" s="151"/>
      <c r="N32" s="152" t="str">
        <f>IF(AND(A32&lt;&gt;"",B32&lt;&gt;"",D32&lt;&gt;"", F32&lt;&gt;"", H32&lt;&gt;"", J32&lt;&gt;"",S32="",R32="OK",V32="",OR(D32&lt;=E17,D32="ABS"),OR(F32&lt;=G17,F32="ABS"),OR(H32&lt;=I17,H32="ABS"),OR(J32&lt;=K17,J32="ABS")),IF(AND(OR(D32=0,D32="ABS"),OR(F32=0,F32="ABS"),OR(L32=0,L32="ABS"),D32="ABS",F32="ABS",L32="ABS"),"ABS",IF(AND(SUM(D32:F32)=0,OR(L32="ZERO",L32="ABS")),"ZERO",IF(L32="ABS",SUM(D32,F32),SUM(D32,F32,H32,J32)))),"")</f>
        <v/>
      </c>
      <c r="O32" s="153"/>
      <c r="P32" s="97" t="str">
        <f>IF(N32="","",IF(O17=250,LOOKUP(N32,{"ABS","ZERO",0,125,137,150,165,187,212},{"FAIL","FAIL","FAIL","C","C+","B","B+","A","A+"}),IF(O17=200,LOOKUP(N32,{"ABS","ZERO",0,100,110,120,132,150,170},{"FAIL","FAIL","FAIL","C","C+","B","B+","A","A+"}),IF(O17=150,LOOKUP(N32,{"ABS","ZERO",0,75,82,90,99,112,127},{"FAIL","FAIL","FAIL","C","C+","B","B+","A","A+"}),IF(O17=100,LOOKUP(N32,{"ABS","ZERO",0,50,55,60,66,75,85},{"FAIL","FAIL","FAIL","C","C+","B","B+","A","A+"}),IF(O17=50,LOOKUP(N32,{"ABS","ZERO",0,25,27,30,33,37,42},{"FAIL","FAIL","FAIL","C","C+","B","B+","A","A+"})))))))</f>
        <v/>
      </c>
      <c r="Q32" s="210"/>
      <c r="R32" s="66" t="str">
        <f t="shared" si="0"/>
        <v/>
      </c>
      <c r="S32" s="169" t="str">
        <f>IF(AND(A32&lt;&gt;"",B32&lt;&gt;""),IF(OR(D32&lt;&gt;"ABS"),IF(OR(AND(D32&lt;ROUNDDOWN((0.7*E17),0),D32&lt;&gt;0),D32&gt;E17,D32=""),"Attendance Marks incorrect",""),""),"")</f>
        <v/>
      </c>
      <c r="T32" s="304"/>
      <c r="U32" s="304"/>
      <c r="V32" s="148" t="str">
        <f>IF(OR(AND(OR(F32&lt;=G17, F32=0, F32="ABS"),OR(H32&lt;=I17, H32=0, H32="ABS"),OR(J32&lt;=K17, J32=0,J32="ABS"))),IF(OR(AND(A32="",B32="",D32="",F32="",H32="",J32=""),AND(A32&lt;&gt;"",B32&lt;&gt;"",D32&lt;&gt;"",F32&lt;&gt;"",H32&lt;&gt;"",J32&lt;&gt;"", AG32="OK")),"","Given Marks or Format is incorrect"),"Given Marks or Format is incorrect")</f>
        <v/>
      </c>
      <c r="W32" s="149"/>
      <c r="X32" s="150"/>
      <c r="Y32" s="109" t="b">
        <f>IF(AND(EXACT(LEFT(B32,3),LEFT(G10,3)),MID(B32,4,1)="-",ISNUMBER(INT(MID(B32,5,1))),ISNUMBER(INT(MID(B32,6,1))),MID(B32,5,2)&lt;&gt;"00",MID(B32,5,2)&lt;&gt;MID(G10,2,2),EXACT(MID(B32,7,4),RIGHT(G10,4)),ISNUMBER(INT(MID(B32,11,1))),ISNUMBER(INT(MID(B32,12,1))),MID(B32,11,2)&lt;&gt;"00",OR(ISNUMBER(INT(MID(B32,11,3))),MID(B32,13,1)=""),OR(AND(ISNUMBER(INT(MID(B32,11,3))),MID(B32,11,1)&lt;&gt;"0",MID(B32,14,1)=""),AND((ISNUMBER(INT(MID(B32,11,2)))),MID(B32,13,1)=""))),"oKK")</f>
        <v>0</v>
      </c>
      <c r="Z32" s="1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1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12" t="b">
        <f>IF(AND( EXACT(LEFT(B32,LEN(G8)), G8),ISNUMBER(INT(MID(B32,(LEN(G8)+1),1))),ISNUMBER(INT(MID(B32,(LEN(G8)+2),1))), MID(B32,(LEN(G8)+1),2)&lt;&gt;"00",OR(ISNUMBER(INT(MID(B32,(LEN(G8)+3),1))),MID(B32,(LEN(G8)+3),1)=""),  OR(AND(ISNUMBER(INT(MID(B32,(LEN(G8)+1),3))),MID(B32,(LEN(G8)+1),1)&lt;&gt;"0", MID(B32,(LEN(G8)+4),1)=""),AND((ISNUMBER(INT(MID(B32,(LEN(G8)+1),2)))),MID(B32,(LEN(G8)+3),1)=""))),"OK")</f>
        <v>0</v>
      </c>
      <c r="AC32" s="1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14" t="b">
        <f>IF(LEFT(B32,1)="K",IF(AND(EXACT(LEFT(B32,3),LEFT(G8,3)),MID(B32,4,1)="-",ISNUMBER(INT(MID(B32,5,1))),ISNUMBER(INT(MID(B32,6,1))),MID(B32,5,2)&lt;&gt;"00", MID(B32,5,2)&lt;&gt;MID(G8,2,2),EXACT(MID(B32,7,2), RIGHT(G8,2)),ISNUMBER(INT(MID(B32,9,1))),ISNUMBER(INT(MID(B32,10,1))),MID(B32,9,2)&lt;&gt;"00",OR(ISNUMBER(INT(MID(B32,9,3))),MID(B32,11,1)=""),OR(AND(ISNUMBER(INT(MID(B32,9,3))),MID(B32,9,1)&lt;&gt;"0",MID(B32,12,1)=""),AND((ISNUMBER(INT(MID(B32,9,2)))),MID(B32,11,1)=""))),"oKK"))</f>
        <v>0</v>
      </c>
      <c r="AE32" s="15"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20" t="b">
        <f t="shared" si="28"/>
        <v>0</v>
      </c>
      <c r="AG32" s="20" t="str">
        <f t="shared" si="1"/>
        <v>S# INCORRECT</v>
      </c>
      <c r="BO32" s="55" t="str">
        <f t="shared" si="2"/>
        <v/>
      </c>
      <c r="BP32" s="55" t="b">
        <f t="shared" si="3"/>
        <v>0</v>
      </c>
      <c r="BQ32" s="55" t="b">
        <f t="shared" si="4"/>
        <v>0</v>
      </c>
      <c r="BR32" s="55" t="b">
        <f t="shared" si="5"/>
        <v>0</v>
      </c>
      <c r="BS32" s="55" t="str">
        <f t="shared" si="6"/>
        <v/>
      </c>
      <c r="BT32" s="55" t="str">
        <f t="shared" si="7"/>
        <v/>
      </c>
      <c r="BU32" s="55" t="str">
        <f t="shared" si="8"/>
        <v/>
      </c>
      <c r="BV32" s="55" t="str">
        <f t="shared" si="9"/>
        <v/>
      </c>
      <c r="BW32" s="60" t="str">
        <f t="shared" si="10"/>
        <v/>
      </c>
      <c r="BX32" s="61" t="str">
        <f t="shared" si="29"/>
        <v>INCORRECT</v>
      </c>
      <c r="BY32" s="55" t="b">
        <f t="shared" si="30"/>
        <v>0</v>
      </c>
      <c r="BZ32" s="62" t="str">
        <f t="shared" si="11"/>
        <v/>
      </c>
      <c r="CA32" s="55" t="b">
        <f t="shared" si="12"/>
        <v>0</v>
      </c>
      <c r="CB32" s="55" t="b">
        <f t="shared" si="13"/>
        <v>0</v>
      </c>
      <c r="CC32" s="55" t="b">
        <f t="shared" si="14"/>
        <v>0</v>
      </c>
      <c r="CD32" s="55" t="b">
        <f t="shared" si="15"/>
        <v>0</v>
      </c>
      <c r="CE32" s="55" t="b">
        <f t="shared" si="16"/>
        <v>0</v>
      </c>
      <c r="CF32" s="55" t="b">
        <f t="shared" si="17"/>
        <v>0</v>
      </c>
      <c r="CG32" s="55" t="str">
        <f t="shared" si="18"/>
        <v/>
      </c>
      <c r="CH32" s="55" t="str">
        <f t="shared" si="19"/>
        <v/>
      </c>
      <c r="CI32" s="55" t="str">
        <f t="shared" si="20"/>
        <v/>
      </c>
      <c r="CJ32" s="55" t="str">
        <f t="shared" si="21"/>
        <v/>
      </c>
      <c r="CK32" s="55" t="str">
        <f t="shared" si="22"/>
        <v/>
      </c>
      <c r="CL32" s="55" t="str">
        <f t="shared" si="23"/>
        <v/>
      </c>
      <c r="CM32" s="62" t="str">
        <f t="shared" si="24"/>
        <v/>
      </c>
      <c r="CN32" s="62" t="str">
        <f t="shared" si="25"/>
        <v/>
      </c>
      <c r="CO32" s="63" t="str">
        <f t="shared" si="26"/>
        <v>NO</v>
      </c>
      <c r="CP32" s="63" t="str">
        <f t="shared" si="27"/>
        <v>NO</v>
      </c>
      <c r="CQ32" s="61" t="str">
        <f t="shared" si="31"/>
        <v>NO</v>
      </c>
      <c r="CR32" s="61" t="str">
        <f t="shared" si="32"/>
        <v>NO</v>
      </c>
      <c r="CS32" s="63" t="str">
        <f t="shared" si="33"/>
        <v>OK</v>
      </c>
      <c r="CT32" s="55" t="b">
        <f t="shared" si="34"/>
        <v>0</v>
      </c>
      <c r="CU32" s="55" t="b">
        <f t="shared" si="35"/>
        <v>0</v>
      </c>
      <c r="CV32" s="55" t="b">
        <f t="shared" si="36"/>
        <v>0</v>
      </c>
      <c r="CW32" s="55" t="b">
        <f t="shared" si="37"/>
        <v>0</v>
      </c>
      <c r="CX32" s="62" t="str">
        <f t="shared" si="38"/>
        <v>SEQUENCE INCORRECT</v>
      </c>
      <c r="CY32" s="64">
        <f>COUNTIF(B21:B31,T(B32))</f>
        <v>11</v>
      </c>
    </row>
    <row r="33" spans="1:103" s="20" customFormat="1" ht="18.95" customHeight="1" thickBot="1">
      <c r="A33" s="51"/>
      <c r="B33" s="157"/>
      <c r="C33" s="158"/>
      <c r="D33" s="157"/>
      <c r="E33" s="158"/>
      <c r="F33" s="157"/>
      <c r="G33" s="158"/>
      <c r="H33" s="157"/>
      <c r="I33" s="158"/>
      <c r="J33" s="157"/>
      <c r="K33" s="158"/>
      <c r="L33" s="151" t="str">
        <f>IF(AND(B33&lt;&gt;"", H33&lt;&gt;"", J33&lt;&gt;"",OR(H33&lt;=I17,H33="ABS"),OR(J33&lt;=K17,J33="ABS")),IF(AND(J33="ABS"),"ABS",IF(SUM(H33:J33)=0,"ZERO",SUM(H33,J33))),"")</f>
        <v/>
      </c>
      <c r="M33" s="151"/>
      <c r="N33" s="152" t="str">
        <f>IF(AND(A33&lt;&gt;"",B33&lt;&gt;"",D33&lt;&gt;"", F33&lt;&gt;"", H33&lt;&gt;"", J33&lt;&gt;"",S33="",R33="OK",V33="",OR(D33&lt;=E17,D33="ABS"),OR(F33&lt;=G17,F33="ABS"),OR(H33&lt;=I17,H33="ABS"),OR(J33&lt;=K17,J33="ABS")),IF(AND(OR(D33=0,D33="ABS"),OR(F33=0,F33="ABS"),OR(L33=0,L33="ABS"),D33="ABS",F33="ABS",L33="ABS"),"ABS",IF(AND(SUM(D33:F33)=0,OR(L33="ZERO",L33="ABS")),"ZERO",IF(L33="ABS",SUM(D33,F33),SUM(D33,F33,H33,J33)))),"")</f>
        <v/>
      </c>
      <c r="O33" s="153"/>
      <c r="P33" s="97" t="str">
        <f>IF(N33="","",IF(O17=250,LOOKUP(N33,{"ABS","ZERO",0,125,137,150,165,187,212},{"FAIL","FAIL","FAIL","C","C+","B","B+","A","A+"}),IF(O17=200,LOOKUP(N33,{"ABS","ZERO",0,100,110,120,132,150,170},{"FAIL","FAIL","FAIL","C","C+","B","B+","A","A+"}),IF(O17=150,LOOKUP(N33,{"ABS","ZERO",0,75,82,90,99,112,127},{"FAIL","FAIL","FAIL","C","C+","B","B+","A","A+"}),IF(O17=100,LOOKUP(N33,{"ABS","ZERO",0,50,55,60,66,75,85},{"FAIL","FAIL","FAIL","C","C+","B","B+","A","A+"}),IF(O17=50,LOOKUP(N33,{"ABS","ZERO",0,25,27,30,33,37,42},{"FAIL","FAIL","FAIL","C","C+","B","B+","A","A+"})))))))</f>
        <v/>
      </c>
      <c r="Q33" s="210"/>
      <c r="R33" s="66" t="str">
        <f t="shared" si="0"/>
        <v/>
      </c>
      <c r="S33" s="169" t="str">
        <f>IF(AND(A33&lt;&gt;"",B33&lt;&gt;""),IF(OR(D33&lt;&gt;"ABS"),IF(OR(AND(D33&lt;ROUNDDOWN((0.7*E17),0),D33&lt;&gt;0),D33&gt;E17,D33=""),"Attendance Marks incorrect",""),""),"")</f>
        <v/>
      </c>
      <c r="T33" s="304"/>
      <c r="U33" s="304"/>
      <c r="V33" s="148" t="str">
        <f>IF(OR(AND(OR(F33&lt;=G17, F33=0, F33="ABS"),OR(H33&lt;=I17, H33=0, H33="ABS"),OR(J33&lt;=K17, J33=0,J33="ABS"))),IF(OR(AND(A33="",B33="",D33="",F33="",H33="",J33=""),AND(A33&lt;&gt;"",B33&lt;&gt;"",D33&lt;&gt;"",F33&lt;&gt;"",H33&lt;&gt;"",J33&lt;&gt;"", AG33="OK")),"","Given Marks or Format is incorrect"),"Given Marks or Format is incorrect")</f>
        <v/>
      </c>
      <c r="W33" s="149"/>
      <c r="X33" s="150"/>
      <c r="Y33" s="109" t="b">
        <f>IF(AND(EXACT(LEFT(B33,3),LEFT(G10,3)),MID(B33,4,1)="-",ISNUMBER(INT(MID(B33,5,1))),ISNUMBER(INT(MID(B33,6,1))),MID(B33,5,2)&lt;&gt;"00",MID(B33,5,2)&lt;&gt;MID(G10,2,2),EXACT(MID(B33,7,4),RIGHT(G10,4)),ISNUMBER(INT(MID(B33,11,1))),ISNUMBER(INT(MID(B33,12,1))),MID(B33,11,2)&lt;&gt;"00",OR(ISNUMBER(INT(MID(B33,11,3))),MID(B33,13,1)=""),OR(AND(ISNUMBER(INT(MID(B33,11,3))),MID(B33,11,1)&lt;&gt;"0",MID(B33,14,1)=""),AND((ISNUMBER(INT(MID(B33,11,2)))),MID(B33,13,1)=""))),"oKK")</f>
        <v>0</v>
      </c>
      <c r="Z33" s="1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1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12" t="b">
        <f>IF(AND( EXACT(LEFT(B33,LEN(G8)), G8),ISNUMBER(INT(MID(B33,(LEN(G8)+1),1))),ISNUMBER(INT(MID(B33,(LEN(G8)+2),1))), MID(B33,(LEN(G8)+1),2)&lt;&gt;"00",OR(ISNUMBER(INT(MID(B33,(LEN(G8)+3),1))),MID(B33,(LEN(G8)+3),1)=""),  OR(AND(ISNUMBER(INT(MID(B33,(LEN(G8)+1),3))),MID(B33,(LEN(G8)+1),1)&lt;&gt;"0", MID(B33,(LEN(G8)+4),1)=""),AND((ISNUMBER(INT(MID(B33,(LEN(G8)+1),2)))),MID(B33,(LEN(G8)+3),1)=""))),"OK")</f>
        <v>0</v>
      </c>
      <c r="AC33" s="1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14" t="b">
        <f>IF(LEFT(B33,1)="K",IF(AND(EXACT(LEFT(B33,3),LEFT(G8,3)),MID(B33,4,1)="-",ISNUMBER(INT(MID(B33,5,1))),ISNUMBER(INT(MID(B33,6,1))),MID(B33,5,2)&lt;&gt;"00", MID(B33,5,2)&lt;&gt;MID(G8,2,2),EXACT(MID(B33,7,2), RIGHT(G8,2)),ISNUMBER(INT(MID(B33,9,1))),ISNUMBER(INT(MID(B33,10,1))),MID(B33,9,2)&lt;&gt;"00",OR(ISNUMBER(INT(MID(B33,9,3))),MID(B33,11,1)=""),OR(AND(ISNUMBER(INT(MID(B33,9,3))),MID(B33,9,1)&lt;&gt;"0",MID(B33,12,1)=""),AND((ISNUMBER(INT(MID(B33,9,2)))),MID(B33,11,1)=""))),"oKK"))</f>
        <v>0</v>
      </c>
      <c r="AE33" s="15"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20" t="b">
        <f t="shared" si="28"/>
        <v>0</v>
      </c>
      <c r="AG33" s="20" t="str">
        <f t="shared" si="1"/>
        <v>S# INCORRECT</v>
      </c>
      <c r="BO33" s="55" t="str">
        <f t="shared" si="2"/>
        <v/>
      </c>
      <c r="BP33" s="55" t="b">
        <f t="shared" si="3"/>
        <v>0</v>
      </c>
      <c r="BQ33" s="55" t="b">
        <f t="shared" si="4"/>
        <v>0</v>
      </c>
      <c r="BR33" s="55" t="b">
        <f t="shared" si="5"/>
        <v>0</v>
      </c>
      <c r="BS33" s="55" t="str">
        <f t="shared" si="6"/>
        <v/>
      </c>
      <c r="BT33" s="55" t="str">
        <f t="shared" si="7"/>
        <v/>
      </c>
      <c r="BU33" s="55" t="str">
        <f t="shared" si="8"/>
        <v/>
      </c>
      <c r="BV33" s="55" t="str">
        <f t="shared" si="9"/>
        <v/>
      </c>
      <c r="BW33" s="60" t="str">
        <f t="shared" si="10"/>
        <v/>
      </c>
      <c r="BX33" s="61" t="str">
        <f t="shared" si="29"/>
        <v>INCORRECT</v>
      </c>
      <c r="BY33" s="55" t="b">
        <f t="shared" si="30"/>
        <v>0</v>
      </c>
      <c r="BZ33" s="62" t="str">
        <f t="shared" si="11"/>
        <v/>
      </c>
      <c r="CA33" s="55" t="b">
        <f t="shared" si="12"/>
        <v>0</v>
      </c>
      <c r="CB33" s="55" t="b">
        <f t="shared" si="13"/>
        <v>0</v>
      </c>
      <c r="CC33" s="55" t="b">
        <f t="shared" si="14"/>
        <v>0</v>
      </c>
      <c r="CD33" s="55" t="b">
        <f t="shared" si="15"/>
        <v>0</v>
      </c>
      <c r="CE33" s="55" t="b">
        <f t="shared" si="16"/>
        <v>0</v>
      </c>
      <c r="CF33" s="55" t="b">
        <f t="shared" si="17"/>
        <v>0</v>
      </c>
      <c r="CG33" s="55" t="str">
        <f t="shared" si="18"/>
        <v/>
      </c>
      <c r="CH33" s="55" t="str">
        <f t="shared" si="19"/>
        <v/>
      </c>
      <c r="CI33" s="55" t="str">
        <f t="shared" si="20"/>
        <v/>
      </c>
      <c r="CJ33" s="55" t="str">
        <f t="shared" si="21"/>
        <v/>
      </c>
      <c r="CK33" s="55" t="str">
        <f t="shared" si="22"/>
        <v/>
      </c>
      <c r="CL33" s="55" t="str">
        <f t="shared" si="23"/>
        <v/>
      </c>
      <c r="CM33" s="62" t="str">
        <f t="shared" si="24"/>
        <v/>
      </c>
      <c r="CN33" s="62" t="str">
        <f t="shared" si="25"/>
        <v/>
      </c>
      <c r="CO33" s="63" t="str">
        <f t="shared" si="26"/>
        <v>NO</v>
      </c>
      <c r="CP33" s="63" t="str">
        <f t="shared" si="27"/>
        <v>NO</v>
      </c>
      <c r="CQ33" s="61" t="str">
        <f t="shared" si="31"/>
        <v>NO</v>
      </c>
      <c r="CR33" s="61" t="str">
        <f t="shared" si="32"/>
        <v>NO</v>
      </c>
      <c r="CS33" s="63" t="str">
        <f t="shared" si="33"/>
        <v>OK</v>
      </c>
      <c r="CT33" s="55" t="b">
        <f t="shared" si="34"/>
        <v>0</v>
      </c>
      <c r="CU33" s="55" t="b">
        <f t="shared" si="35"/>
        <v>0</v>
      </c>
      <c r="CV33" s="55" t="b">
        <f t="shared" si="36"/>
        <v>0</v>
      </c>
      <c r="CW33" s="55" t="b">
        <f t="shared" si="37"/>
        <v>0</v>
      </c>
      <c r="CX33" s="62" t="str">
        <f t="shared" si="38"/>
        <v>SEQUENCE INCORRECT</v>
      </c>
      <c r="CY33" s="64">
        <f>COUNTIF(B21:B32,T(B33))</f>
        <v>12</v>
      </c>
    </row>
    <row r="34" spans="1:103" s="20" customFormat="1" ht="18.95" customHeight="1" thickBot="1">
      <c r="A34" s="51"/>
      <c r="B34" s="157"/>
      <c r="C34" s="158"/>
      <c r="D34" s="157"/>
      <c r="E34" s="158"/>
      <c r="F34" s="157"/>
      <c r="G34" s="158"/>
      <c r="H34" s="157"/>
      <c r="I34" s="158"/>
      <c r="J34" s="157"/>
      <c r="K34" s="158"/>
      <c r="L34" s="151" t="str">
        <f>IF(AND(B34&lt;&gt;"", H34&lt;&gt;"", J34&lt;&gt;"",OR(H34&lt;=I17,H34="ABS"),OR(J34&lt;=K17,J34="ABS")),IF(AND(J34="ABS"),"ABS",IF(SUM(H34:J34)=0,"ZERO",SUM(H34,J34))),"")</f>
        <v/>
      </c>
      <c r="M34" s="151"/>
      <c r="N34" s="152" t="str">
        <f>IF(AND(A34&lt;&gt;"",B34&lt;&gt;"",D34&lt;&gt;"", F34&lt;&gt;"", H34&lt;&gt;"", J34&lt;&gt;"",S34="",R34="OK",V34="",OR(D34&lt;=E17,D34="ABS"),OR(F34&lt;=G17,F34="ABS"),OR(H34&lt;=I17,H34="ABS"),OR(J34&lt;=K17,J34="ABS")),IF(AND(OR(D34=0,D34="ABS"),OR(F34=0,F34="ABS"),OR(L34=0,L34="ABS"),D34="ABS",F34="ABS",L34="ABS"),"ABS",IF(AND(SUM(D34:F34)=0,OR(L34="ZERO",L34="ABS")),"ZERO",IF(L34="ABS",SUM(D34,F34),SUM(D34,F34,H34,J34)))),"")</f>
        <v/>
      </c>
      <c r="O34" s="153"/>
      <c r="P34" s="97" t="str">
        <f>IF(N34="","",IF(O17=250,LOOKUP(N34,{"ABS","ZERO",0,125,137,150,165,187,212},{"FAIL","FAIL","FAIL","C","C+","B","B+","A","A+"}),IF(O17=200,LOOKUP(N34,{"ABS","ZERO",0,100,110,120,132,150,170},{"FAIL","FAIL","FAIL","C","C+","B","B+","A","A+"}),IF(O17=150,LOOKUP(N34,{"ABS","ZERO",0,75,82,90,99,112,127},{"FAIL","FAIL","FAIL","C","C+","B","B+","A","A+"}),IF(O17=100,LOOKUP(N34,{"ABS","ZERO",0,50,55,60,66,75,85},{"FAIL","FAIL","FAIL","C","C+","B","B+","A","A+"}),IF(O17=50,LOOKUP(N34,{"ABS","ZERO",0,25,27,30,33,37,42},{"FAIL","FAIL","FAIL","C","C+","B","B+","A","A+"})))))))</f>
        <v/>
      </c>
      <c r="Q34" s="210"/>
      <c r="R34" s="66" t="str">
        <f t="shared" si="0"/>
        <v/>
      </c>
      <c r="S34" s="169" t="str">
        <f>IF(AND(A34&lt;&gt;"",B34&lt;&gt;""),IF(OR(D34&lt;&gt;"ABS"),IF(OR(AND(D34&lt;ROUNDDOWN((0.7*E17),0),D34&lt;&gt;0),D34&gt;E17,D34=""),"Attendance Marks incorrect",""),""),"")</f>
        <v/>
      </c>
      <c r="T34" s="304"/>
      <c r="U34" s="304"/>
      <c r="V34" s="148" t="str">
        <f>IF(OR(AND(OR(F34&lt;=G17, F34=0, F34="ABS"),OR(H34&lt;=I17, H34=0, H34="ABS"),OR(J34&lt;=K17, J34=0,J34="ABS"))),IF(OR(AND(A34="",B34="",D34="",F34="",H34="",J34=""),AND(A34&lt;&gt;"",B34&lt;&gt;"",D34&lt;&gt;"",F34&lt;&gt;"",H34&lt;&gt;"",J34&lt;&gt;"", AG34="OK")),"","Given Marks or Format is incorrect"),"Given Marks or Format is incorrect")</f>
        <v/>
      </c>
      <c r="W34" s="149"/>
      <c r="X34" s="150"/>
      <c r="Y34" s="109" t="b">
        <f>IF(AND(EXACT(LEFT(B34,3),LEFT(G10,3)),MID(B34,4,1)="-",ISNUMBER(INT(MID(B34,5,1))),ISNUMBER(INT(MID(B34,6,1))),MID(B34,5,2)&lt;&gt;"00",MID(B34,5,2)&lt;&gt;MID(G10,2,2),EXACT(MID(B34,7,4),RIGHT(G10,4)),ISNUMBER(INT(MID(B34,11,1))),ISNUMBER(INT(MID(B34,12,1))),MID(B34,11,2)&lt;&gt;"00",OR(ISNUMBER(INT(MID(B34,11,3))),MID(B34,13,1)=""),OR(AND(ISNUMBER(INT(MID(B34,11,3))),MID(B34,11,1)&lt;&gt;"0",MID(B34,14,1)=""),AND((ISNUMBER(INT(MID(B34,11,2)))),MID(B34,13,1)=""))),"oKK")</f>
        <v>0</v>
      </c>
      <c r="Z34" s="1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1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12" t="b">
        <f>IF(AND( EXACT(LEFT(B34,LEN(G8)), G8),ISNUMBER(INT(MID(B34,(LEN(G8)+1),1))),ISNUMBER(INT(MID(B34,(LEN(G8)+2),1))), MID(B34,(LEN(G8)+1),2)&lt;&gt;"00",OR(ISNUMBER(INT(MID(B34,(LEN(G8)+3),1))),MID(B34,(LEN(G8)+3),1)=""),  OR(AND(ISNUMBER(INT(MID(B34,(LEN(G8)+1),3))),MID(B34,(LEN(G8)+1),1)&lt;&gt;"0", MID(B34,(LEN(G8)+4),1)=""),AND((ISNUMBER(INT(MID(B34,(LEN(G8)+1),2)))),MID(B34,(LEN(G8)+3),1)=""))),"OK")</f>
        <v>0</v>
      </c>
      <c r="AC34" s="1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14" t="b">
        <f>IF(LEFT(B34,1)="K",IF(AND(EXACT(LEFT(B34,3),LEFT(G8,3)),MID(B34,4,1)="-",ISNUMBER(INT(MID(B34,5,1))),ISNUMBER(INT(MID(B34,6,1))),MID(B34,5,2)&lt;&gt;"00", MID(B34,5,2)&lt;&gt;MID(G8,2,2),EXACT(MID(B34,7,2), RIGHT(G8,2)),ISNUMBER(INT(MID(B34,9,1))),ISNUMBER(INT(MID(B34,10,1))),MID(B34,9,2)&lt;&gt;"00",OR(ISNUMBER(INT(MID(B34,9,3))),MID(B34,11,1)=""),OR(AND(ISNUMBER(INT(MID(B34,9,3))),MID(B34,9,1)&lt;&gt;"0",MID(B34,12,1)=""),AND((ISNUMBER(INT(MID(B34,9,2)))),MID(B34,11,1)=""))),"oKK"))</f>
        <v>0</v>
      </c>
      <c r="AE34" s="15"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20" t="b">
        <f t="shared" si="28"/>
        <v>0</v>
      </c>
      <c r="AG34" s="20" t="str">
        <f t="shared" si="1"/>
        <v>S# INCORRECT</v>
      </c>
      <c r="BO34" s="55" t="str">
        <f t="shared" si="2"/>
        <v/>
      </c>
      <c r="BP34" s="55" t="b">
        <f t="shared" si="3"/>
        <v>0</v>
      </c>
      <c r="BQ34" s="55" t="b">
        <f t="shared" si="4"/>
        <v>0</v>
      </c>
      <c r="BR34" s="55" t="b">
        <f t="shared" si="5"/>
        <v>0</v>
      </c>
      <c r="BS34" s="55" t="str">
        <f t="shared" si="6"/>
        <v/>
      </c>
      <c r="BT34" s="55" t="str">
        <f t="shared" si="7"/>
        <v/>
      </c>
      <c r="BU34" s="55" t="str">
        <f t="shared" si="8"/>
        <v/>
      </c>
      <c r="BV34" s="55" t="str">
        <f t="shared" si="9"/>
        <v/>
      </c>
      <c r="BW34" s="60" t="str">
        <f t="shared" si="10"/>
        <v/>
      </c>
      <c r="BX34" s="61" t="str">
        <f t="shared" si="29"/>
        <v>INCORRECT</v>
      </c>
      <c r="BY34" s="55" t="b">
        <f t="shared" si="30"/>
        <v>0</v>
      </c>
      <c r="BZ34" s="62" t="str">
        <f t="shared" si="11"/>
        <v/>
      </c>
      <c r="CA34" s="55" t="b">
        <f t="shared" si="12"/>
        <v>0</v>
      </c>
      <c r="CB34" s="55" t="b">
        <f t="shared" si="13"/>
        <v>0</v>
      </c>
      <c r="CC34" s="55" t="b">
        <f t="shared" si="14"/>
        <v>0</v>
      </c>
      <c r="CD34" s="55" t="b">
        <f t="shared" si="15"/>
        <v>0</v>
      </c>
      <c r="CE34" s="55" t="b">
        <f t="shared" si="16"/>
        <v>0</v>
      </c>
      <c r="CF34" s="55" t="b">
        <f t="shared" si="17"/>
        <v>0</v>
      </c>
      <c r="CG34" s="55" t="str">
        <f t="shared" si="18"/>
        <v/>
      </c>
      <c r="CH34" s="55" t="str">
        <f t="shared" si="19"/>
        <v/>
      </c>
      <c r="CI34" s="55" t="str">
        <f t="shared" si="20"/>
        <v/>
      </c>
      <c r="CJ34" s="55" t="str">
        <f t="shared" si="21"/>
        <v/>
      </c>
      <c r="CK34" s="55" t="str">
        <f t="shared" si="22"/>
        <v/>
      </c>
      <c r="CL34" s="55" t="str">
        <f t="shared" si="23"/>
        <v/>
      </c>
      <c r="CM34" s="62" t="str">
        <f t="shared" si="24"/>
        <v/>
      </c>
      <c r="CN34" s="62" t="str">
        <f t="shared" si="25"/>
        <v/>
      </c>
      <c r="CO34" s="63" t="str">
        <f t="shared" si="26"/>
        <v>NO</v>
      </c>
      <c r="CP34" s="63" t="str">
        <f t="shared" si="27"/>
        <v>NO</v>
      </c>
      <c r="CQ34" s="61" t="str">
        <f t="shared" si="31"/>
        <v>NO</v>
      </c>
      <c r="CR34" s="61" t="str">
        <f t="shared" si="32"/>
        <v>NO</v>
      </c>
      <c r="CS34" s="63" t="str">
        <f t="shared" si="33"/>
        <v>OK</v>
      </c>
      <c r="CT34" s="55" t="b">
        <f t="shared" si="34"/>
        <v>0</v>
      </c>
      <c r="CU34" s="55" t="b">
        <f t="shared" si="35"/>
        <v>0</v>
      </c>
      <c r="CV34" s="55" t="b">
        <f t="shared" si="36"/>
        <v>0</v>
      </c>
      <c r="CW34" s="55" t="b">
        <f t="shared" si="37"/>
        <v>0</v>
      </c>
      <c r="CX34" s="62" t="str">
        <f t="shared" si="38"/>
        <v>SEQUENCE INCORRECT</v>
      </c>
      <c r="CY34" s="64">
        <f>COUNTIF(B21:B33,T(B34))</f>
        <v>13</v>
      </c>
    </row>
    <row r="35" spans="1:103" s="20" customFormat="1" ht="18.95" customHeight="1" thickBot="1">
      <c r="A35" s="51"/>
      <c r="B35" s="157"/>
      <c r="C35" s="158"/>
      <c r="D35" s="157"/>
      <c r="E35" s="158"/>
      <c r="F35" s="157"/>
      <c r="G35" s="158"/>
      <c r="H35" s="157"/>
      <c r="I35" s="158"/>
      <c r="J35" s="157"/>
      <c r="K35" s="158"/>
      <c r="L35" s="151" t="str">
        <f>IF(AND(B35&lt;&gt;"", H35&lt;&gt;"", J35&lt;&gt;"",OR(H35&lt;=I17,H35="ABS"),OR(J35&lt;=K17,J35="ABS")),IF(AND(J35="ABS"),"ABS",IF(SUM(H35:J35)=0,"ZERO",SUM(H35,J35))),"")</f>
        <v/>
      </c>
      <c r="M35" s="151"/>
      <c r="N35" s="152" t="str">
        <f>IF(AND(A35&lt;&gt;"",B35&lt;&gt;"",D35&lt;&gt;"", F35&lt;&gt;"", H35&lt;&gt;"", J35&lt;&gt;"",S35="",R35="OK",V35="",OR(D35&lt;=E17,D35="ABS"),OR(F35&lt;=G17,F35="ABS"),OR(H35&lt;=I17,H35="ABS"),OR(J35&lt;=K17,J35="ABS")),IF(AND(OR(D35=0,D35="ABS"),OR(F35=0,F35="ABS"),OR(L35=0,L35="ABS"),D35="ABS",F35="ABS",L35="ABS"),"ABS",IF(AND(SUM(D35:F35)=0,OR(L35="ZERO",L35="ABS")),"ZERO",IF(L35="ABS",SUM(D35,F35),SUM(D35,F35,H35,J35)))),"")</f>
        <v/>
      </c>
      <c r="O35" s="153"/>
      <c r="P35" s="97" t="str">
        <f>IF(N35="","",IF(O17=250,LOOKUP(N35,{"ABS","ZERO",0,125,137,150,165,187,212},{"FAIL","FAIL","FAIL","C","C+","B","B+","A","A+"}),IF(O17=200,LOOKUP(N35,{"ABS","ZERO",0,100,110,120,132,150,170},{"FAIL","FAIL","FAIL","C","C+","B","B+","A","A+"}),IF(O17=150,LOOKUP(N35,{"ABS","ZERO",0,75,82,90,99,112,127},{"FAIL","FAIL","FAIL","C","C+","B","B+","A","A+"}),IF(O17=100,LOOKUP(N35,{"ABS","ZERO",0,50,55,60,66,75,85},{"FAIL","FAIL","FAIL","C","C+","B","B+","A","A+"}),IF(O17=50,LOOKUP(N35,{"ABS","ZERO",0,25,27,30,33,37,42},{"FAIL","FAIL","FAIL","C","C+","B","B+","A","A+"})))))))</f>
        <v/>
      </c>
      <c r="Q35" s="210"/>
      <c r="R35" s="66" t="str">
        <f t="shared" si="0"/>
        <v/>
      </c>
      <c r="S35" s="169" t="str">
        <f>IF(AND(A35&lt;&gt;"",B35&lt;&gt;""),IF(OR(D35&lt;&gt;"ABS"),IF(OR(AND(D35&lt;ROUNDDOWN((0.7*E17),0),D35&lt;&gt;0),D35&gt;E17,D35=""),"Attendance Marks incorrect",""),""),"")</f>
        <v/>
      </c>
      <c r="T35" s="304"/>
      <c r="U35" s="304"/>
      <c r="V35" s="148" t="str">
        <f>IF(OR(AND(OR(F35&lt;=G17, F35=0, F35="ABS"),OR(H35&lt;=I17, H35=0, H35="ABS"),OR(J35&lt;=K17, J35=0,J35="ABS"))),IF(OR(AND(A35="",B35="",D35="",F35="",H35="",J35=""),AND(A35&lt;&gt;"",B35&lt;&gt;"",D35&lt;&gt;"",F35&lt;&gt;"",H35&lt;&gt;"",J35&lt;&gt;"", AG35="OK")),"","Given Marks or Format is incorrect"),"Given Marks or Format is incorrect")</f>
        <v/>
      </c>
      <c r="W35" s="149"/>
      <c r="X35" s="150"/>
      <c r="Y35" s="109" t="b">
        <f>IF(AND(EXACT(LEFT(B35,3),LEFT(G10,3)),MID(B35,4,1)="-",ISNUMBER(INT(MID(B35,5,1))),ISNUMBER(INT(MID(B35,6,1))),MID(B35,5,2)&lt;&gt;"00",MID(B35,5,2)&lt;&gt;MID(G10,2,2),EXACT(MID(B35,7,4),RIGHT(G10,4)),ISNUMBER(INT(MID(B35,11,1))),ISNUMBER(INT(MID(B35,12,1))),MID(B35,11,2)&lt;&gt;"00",OR(ISNUMBER(INT(MID(B35,11,3))),MID(B35,13,1)=""),OR(AND(ISNUMBER(INT(MID(B35,11,3))),MID(B35,11,1)&lt;&gt;"0",MID(B35,14,1)=""),AND((ISNUMBER(INT(MID(B35,11,2)))),MID(B35,13,1)=""))),"oKK")</f>
        <v>0</v>
      </c>
      <c r="Z35" s="1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1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12" t="b">
        <f>IF(AND( EXACT(LEFT(B35,LEN(G8)), G8),ISNUMBER(INT(MID(B35,(LEN(G8)+1),1))),ISNUMBER(INT(MID(B35,(LEN(G8)+2),1))), MID(B35,(LEN(G8)+1),2)&lt;&gt;"00",OR(ISNUMBER(INT(MID(B35,(LEN(G8)+3),1))),MID(B35,(LEN(G8)+3),1)=""),  OR(AND(ISNUMBER(INT(MID(B35,(LEN(G8)+1),3))),MID(B35,(LEN(G8)+1),1)&lt;&gt;"0", MID(B35,(LEN(G8)+4),1)=""),AND((ISNUMBER(INT(MID(B35,(LEN(G8)+1),2)))),MID(B35,(LEN(G8)+3),1)=""))),"OK")</f>
        <v>0</v>
      </c>
      <c r="AC35" s="1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14" t="b">
        <f>IF(LEFT(B35,1)="K",IF(AND(EXACT(LEFT(B35,3),LEFT(G8,3)),MID(B35,4,1)="-",ISNUMBER(INT(MID(B35,5,1))),ISNUMBER(INT(MID(B35,6,1))),MID(B35,5,2)&lt;&gt;"00", MID(B35,5,2)&lt;&gt;MID(G8,2,2),EXACT(MID(B35,7,2), RIGHT(G8,2)),ISNUMBER(INT(MID(B35,9,1))),ISNUMBER(INT(MID(B35,10,1))),MID(B35,9,2)&lt;&gt;"00",OR(ISNUMBER(INT(MID(B35,9,3))),MID(B35,11,1)=""),OR(AND(ISNUMBER(INT(MID(B35,9,3))),MID(B35,9,1)&lt;&gt;"0",MID(B35,12,1)=""),AND((ISNUMBER(INT(MID(B35,9,2)))),MID(B35,11,1)=""))),"oKK"))</f>
        <v>0</v>
      </c>
      <c r="AE35" s="15"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20" t="b">
        <f t="shared" si="28"/>
        <v>0</v>
      </c>
      <c r="AG35" s="20" t="str">
        <f t="shared" si="1"/>
        <v>S# INCORRECT</v>
      </c>
      <c r="BO35" s="55" t="str">
        <f t="shared" si="2"/>
        <v/>
      </c>
      <c r="BP35" s="55" t="b">
        <f t="shared" si="3"/>
        <v>0</v>
      </c>
      <c r="BQ35" s="55" t="b">
        <f t="shared" si="4"/>
        <v>0</v>
      </c>
      <c r="BR35" s="55" t="b">
        <f t="shared" si="5"/>
        <v>0</v>
      </c>
      <c r="BS35" s="55" t="str">
        <f t="shared" si="6"/>
        <v/>
      </c>
      <c r="BT35" s="55" t="str">
        <f t="shared" si="7"/>
        <v/>
      </c>
      <c r="BU35" s="55" t="str">
        <f t="shared" si="8"/>
        <v/>
      </c>
      <c r="BV35" s="55" t="str">
        <f t="shared" si="9"/>
        <v/>
      </c>
      <c r="BW35" s="60" t="str">
        <f t="shared" si="10"/>
        <v/>
      </c>
      <c r="BX35" s="61" t="str">
        <f t="shared" si="29"/>
        <v>INCORRECT</v>
      </c>
      <c r="BY35" s="55" t="b">
        <f t="shared" si="30"/>
        <v>0</v>
      </c>
      <c r="BZ35" s="62" t="str">
        <f t="shared" si="11"/>
        <v/>
      </c>
      <c r="CA35" s="55" t="b">
        <f t="shared" si="12"/>
        <v>0</v>
      </c>
      <c r="CB35" s="55" t="b">
        <f t="shared" si="13"/>
        <v>0</v>
      </c>
      <c r="CC35" s="55" t="b">
        <f t="shared" si="14"/>
        <v>0</v>
      </c>
      <c r="CD35" s="55" t="b">
        <f t="shared" si="15"/>
        <v>0</v>
      </c>
      <c r="CE35" s="55" t="b">
        <f t="shared" si="16"/>
        <v>0</v>
      </c>
      <c r="CF35" s="55" t="b">
        <f t="shared" si="17"/>
        <v>0</v>
      </c>
      <c r="CG35" s="55" t="str">
        <f t="shared" si="18"/>
        <v/>
      </c>
      <c r="CH35" s="55" t="str">
        <f t="shared" si="19"/>
        <v/>
      </c>
      <c r="CI35" s="55" t="str">
        <f t="shared" si="20"/>
        <v/>
      </c>
      <c r="CJ35" s="55" t="str">
        <f t="shared" si="21"/>
        <v/>
      </c>
      <c r="CK35" s="55" t="str">
        <f t="shared" si="22"/>
        <v/>
      </c>
      <c r="CL35" s="55" t="str">
        <f t="shared" si="23"/>
        <v/>
      </c>
      <c r="CM35" s="62" t="str">
        <f t="shared" si="24"/>
        <v/>
      </c>
      <c r="CN35" s="62" t="str">
        <f t="shared" si="25"/>
        <v/>
      </c>
      <c r="CO35" s="63" t="str">
        <f t="shared" si="26"/>
        <v>NO</v>
      </c>
      <c r="CP35" s="63" t="str">
        <f t="shared" si="27"/>
        <v>NO</v>
      </c>
      <c r="CQ35" s="61" t="str">
        <f t="shared" si="31"/>
        <v>NO</v>
      </c>
      <c r="CR35" s="61" t="str">
        <f t="shared" si="32"/>
        <v>NO</v>
      </c>
      <c r="CS35" s="63" t="str">
        <f t="shared" si="33"/>
        <v>OK</v>
      </c>
      <c r="CT35" s="55" t="b">
        <f t="shared" si="34"/>
        <v>0</v>
      </c>
      <c r="CU35" s="55" t="b">
        <f t="shared" si="35"/>
        <v>0</v>
      </c>
      <c r="CV35" s="55" t="b">
        <f t="shared" si="36"/>
        <v>0</v>
      </c>
      <c r="CW35" s="55" t="b">
        <f t="shared" si="37"/>
        <v>0</v>
      </c>
      <c r="CX35" s="62" t="str">
        <f t="shared" si="38"/>
        <v>SEQUENCE INCORRECT</v>
      </c>
      <c r="CY35" s="64">
        <f>COUNTIF(B21:B34,T(B35))</f>
        <v>14</v>
      </c>
    </row>
    <row r="36" spans="1:103" s="20" customFormat="1" ht="18.95" customHeight="1" thickBot="1">
      <c r="A36" s="51"/>
      <c r="B36" s="157"/>
      <c r="C36" s="158"/>
      <c r="D36" s="157"/>
      <c r="E36" s="158"/>
      <c r="F36" s="157"/>
      <c r="G36" s="158"/>
      <c r="H36" s="157"/>
      <c r="I36" s="158"/>
      <c r="J36" s="157"/>
      <c r="K36" s="158"/>
      <c r="L36" s="151" t="str">
        <f>IF(AND(B36&lt;&gt;"", H36&lt;&gt;"", J36&lt;&gt;"",OR(H36&lt;=I17,H36="ABS"),OR(J36&lt;=K17,J36="ABS")),IF(AND(J36="ABS"),"ABS",IF(SUM(H36:J36)=0,"ZERO",SUM(H36,J36))),"")</f>
        <v/>
      </c>
      <c r="M36" s="151"/>
      <c r="N36" s="152" t="str">
        <f>IF(AND(A36&lt;&gt;"",B36&lt;&gt;"",D36&lt;&gt;"", F36&lt;&gt;"", H36&lt;&gt;"", J36&lt;&gt;"",S36="",R36="OK",V36="",OR(D36&lt;=E17,D36="ABS"),OR(F36&lt;=G17,F36="ABS"),OR(H36&lt;=I17,H36="ABS"),OR(J36&lt;=K17,J36="ABS")),IF(AND(OR(D36=0,D36="ABS"),OR(F36=0,F36="ABS"),OR(L36=0,L36="ABS"),D36="ABS",F36="ABS",L36="ABS"),"ABS",IF(AND(SUM(D36:F36)=0,OR(L36="ZERO",L36="ABS")),"ZERO",IF(L36="ABS",SUM(D36,F36),SUM(D36,F36,H36,J36)))),"")</f>
        <v/>
      </c>
      <c r="O36" s="153"/>
      <c r="P36" s="97" t="str">
        <f>IF(N36="","",IF(O17=250,LOOKUP(N36,{"ABS","ZERO",0,125,137,150,165,187,212},{"FAIL","FAIL","FAIL","C","C+","B","B+","A","A+"}),IF(O17=200,LOOKUP(N36,{"ABS","ZERO",0,100,110,120,132,150,170},{"FAIL","FAIL","FAIL","C","C+","B","B+","A","A+"}),IF(O17=150,LOOKUP(N36,{"ABS","ZERO",0,75,82,90,99,112,127},{"FAIL","FAIL","FAIL","C","C+","B","B+","A","A+"}),IF(O17=100,LOOKUP(N36,{"ABS","ZERO",0,50,55,60,66,75,85},{"FAIL","FAIL","FAIL","C","C+","B","B+","A","A+"}),IF(O17=50,LOOKUP(N36,{"ABS","ZERO",0,25,27,30,33,37,42},{"FAIL","FAIL","FAIL","C","C+","B","B+","A","A+"})))))))</f>
        <v/>
      </c>
      <c r="Q36" s="210"/>
      <c r="R36" s="66" t="str">
        <f t="shared" si="0"/>
        <v/>
      </c>
      <c r="S36" s="169" t="str">
        <f>IF(AND(A36&lt;&gt;"",B36&lt;&gt;""),IF(OR(D36&lt;&gt;"ABS"),IF(OR(AND(D36&lt;ROUNDDOWN((0.7*E17),0),D36&lt;&gt;0),D36&gt;E17,D36=""),"Attendance Marks incorrect",""),""),"")</f>
        <v/>
      </c>
      <c r="T36" s="304"/>
      <c r="U36" s="304"/>
      <c r="V36" s="148" t="str">
        <f>IF(OR(AND(OR(F36&lt;=G17, F36=0, F36="ABS"),OR(H36&lt;=I17, H36=0, H36="ABS"),OR(J36&lt;=K17, J36=0,J36="ABS"))),IF(OR(AND(A36="",B36="",D36="",F36="",H36="",J36=""),AND(A36&lt;&gt;"",B36&lt;&gt;"",D36&lt;&gt;"",F36&lt;&gt;"",H36&lt;&gt;"",J36&lt;&gt;"", AG36="OK")),"","Given Marks or Format is incorrect"),"Given Marks or Format is incorrect")</f>
        <v/>
      </c>
      <c r="W36" s="149"/>
      <c r="X36" s="150"/>
      <c r="Y36" s="109" t="b">
        <f>IF(AND(EXACT(LEFT(B36,3),LEFT(G10,3)),MID(B36,4,1)="-",ISNUMBER(INT(MID(B36,5,1))),ISNUMBER(INT(MID(B36,6,1))),MID(B36,5,2)&lt;&gt;"00",MID(B36,5,2)&lt;&gt;MID(G10,2,2),EXACT(MID(B36,7,4),RIGHT(G10,4)),ISNUMBER(INT(MID(B36,11,1))),ISNUMBER(INT(MID(B36,12,1))),MID(B36,11,2)&lt;&gt;"00",OR(ISNUMBER(INT(MID(B36,11,3))),MID(B36,13,1)=""),OR(AND(ISNUMBER(INT(MID(B36,11,3))),MID(B36,11,1)&lt;&gt;"0",MID(B36,14,1)=""),AND((ISNUMBER(INT(MID(B36,11,2)))),MID(B36,13,1)=""))),"oKK")</f>
        <v>0</v>
      </c>
      <c r="Z36" s="1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1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12" t="b">
        <f>IF(AND( EXACT(LEFT(B36,LEN(G8)), G8),ISNUMBER(INT(MID(B36,(LEN(G8)+1),1))),ISNUMBER(INT(MID(B36,(LEN(G8)+2),1))), MID(B36,(LEN(G8)+1),2)&lt;&gt;"00",OR(ISNUMBER(INT(MID(B36,(LEN(G8)+3),1))),MID(B36,(LEN(G8)+3),1)=""),  OR(AND(ISNUMBER(INT(MID(B36,(LEN(G8)+1),3))),MID(B36,(LEN(G8)+1),1)&lt;&gt;"0", MID(B36,(LEN(G8)+4),1)=""),AND((ISNUMBER(INT(MID(B36,(LEN(G8)+1),2)))),MID(B36,(LEN(G8)+3),1)=""))),"OK")</f>
        <v>0</v>
      </c>
      <c r="AC36" s="1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14" t="b">
        <f>IF(LEFT(B36,1)="K",IF(AND(EXACT(LEFT(B36,3),LEFT(G8,3)),MID(B36,4,1)="-",ISNUMBER(INT(MID(B36,5,1))),ISNUMBER(INT(MID(B36,6,1))),MID(B36,5,2)&lt;&gt;"00", MID(B36,5,2)&lt;&gt;MID(G8,2,2),EXACT(MID(B36,7,2), RIGHT(G8,2)),ISNUMBER(INT(MID(B36,9,1))),ISNUMBER(INT(MID(B36,10,1))),MID(B36,9,2)&lt;&gt;"00",OR(ISNUMBER(INT(MID(B36,9,3))),MID(B36,11,1)=""),OR(AND(ISNUMBER(INT(MID(B36,9,3))),MID(B36,9,1)&lt;&gt;"0",MID(B36,12,1)=""),AND((ISNUMBER(INT(MID(B36,9,2)))),MID(B36,11,1)=""))),"oKK"))</f>
        <v>0</v>
      </c>
      <c r="AE36" s="15"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20" t="b">
        <f t="shared" si="28"/>
        <v>0</v>
      </c>
      <c r="AG36" s="20" t="str">
        <f t="shared" si="1"/>
        <v>S# INCORRECT</v>
      </c>
      <c r="BO36" s="55" t="str">
        <f t="shared" si="2"/>
        <v/>
      </c>
      <c r="BP36" s="55" t="b">
        <f t="shared" si="3"/>
        <v>0</v>
      </c>
      <c r="BQ36" s="55" t="b">
        <f t="shared" si="4"/>
        <v>0</v>
      </c>
      <c r="BR36" s="55" t="b">
        <f t="shared" si="5"/>
        <v>0</v>
      </c>
      <c r="BS36" s="55" t="str">
        <f t="shared" si="6"/>
        <v/>
      </c>
      <c r="BT36" s="55" t="str">
        <f t="shared" si="7"/>
        <v/>
      </c>
      <c r="BU36" s="55" t="str">
        <f t="shared" si="8"/>
        <v/>
      </c>
      <c r="BV36" s="55" t="str">
        <f t="shared" si="9"/>
        <v/>
      </c>
      <c r="BW36" s="60" t="str">
        <f t="shared" si="10"/>
        <v/>
      </c>
      <c r="BX36" s="61" t="str">
        <f t="shared" si="29"/>
        <v>INCORRECT</v>
      </c>
      <c r="BY36" s="55" t="b">
        <f t="shared" si="30"/>
        <v>0</v>
      </c>
      <c r="BZ36" s="62" t="str">
        <f t="shared" si="11"/>
        <v/>
      </c>
      <c r="CA36" s="55" t="b">
        <f t="shared" si="12"/>
        <v>0</v>
      </c>
      <c r="CB36" s="55" t="b">
        <f t="shared" si="13"/>
        <v>0</v>
      </c>
      <c r="CC36" s="55" t="b">
        <f t="shared" si="14"/>
        <v>0</v>
      </c>
      <c r="CD36" s="55" t="b">
        <f t="shared" si="15"/>
        <v>0</v>
      </c>
      <c r="CE36" s="55" t="b">
        <f t="shared" si="16"/>
        <v>0</v>
      </c>
      <c r="CF36" s="55" t="b">
        <f t="shared" si="17"/>
        <v>0</v>
      </c>
      <c r="CG36" s="55" t="str">
        <f t="shared" si="18"/>
        <v/>
      </c>
      <c r="CH36" s="55" t="str">
        <f t="shared" si="19"/>
        <v/>
      </c>
      <c r="CI36" s="55" t="str">
        <f t="shared" si="20"/>
        <v/>
      </c>
      <c r="CJ36" s="55" t="str">
        <f t="shared" si="21"/>
        <v/>
      </c>
      <c r="CK36" s="55" t="str">
        <f t="shared" si="22"/>
        <v/>
      </c>
      <c r="CL36" s="55" t="str">
        <f t="shared" si="23"/>
        <v/>
      </c>
      <c r="CM36" s="62" t="str">
        <f t="shared" si="24"/>
        <v/>
      </c>
      <c r="CN36" s="62" t="str">
        <f t="shared" si="25"/>
        <v/>
      </c>
      <c r="CO36" s="63" t="str">
        <f t="shared" si="26"/>
        <v>NO</v>
      </c>
      <c r="CP36" s="63" t="str">
        <f t="shared" si="27"/>
        <v>NO</v>
      </c>
      <c r="CQ36" s="61" t="str">
        <f t="shared" si="31"/>
        <v>NO</v>
      </c>
      <c r="CR36" s="61" t="str">
        <f t="shared" si="32"/>
        <v>NO</v>
      </c>
      <c r="CS36" s="63" t="str">
        <f t="shared" si="33"/>
        <v>OK</v>
      </c>
      <c r="CT36" s="55" t="b">
        <f t="shared" si="34"/>
        <v>0</v>
      </c>
      <c r="CU36" s="55" t="b">
        <f t="shared" si="35"/>
        <v>0</v>
      </c>
      <c r="CV36" s="55" t="b">
        <f t="shared" si="36"/>
        <v>0</v>
      </c>
      <c r="CW36" s="55" t="b">
        <f t="shared" si="37"/>
        <v>0</v>
      </c>
      <c r="CX36" s="62" t="str">
        <f t="shared" si="38"/>
        <v>SEQUENCE INCORRECT</v>
      </c>
      <c r="CY36" s="64">
        <f>COUNTIF(B21:B35,T(B36))</f>
        <v>15</v>
      </c>
    </row>
    <row r="37" spans="1:103" s="20" customFormat="1" ht="18.95" customHeight="1" thickBot="1">
      <c r="A37" s="51"/>
      <c r="B37" s="157"/>
      <c r="C37" s="158"/>
      <c r="D37" s="157"/>
      <c r="E37" s="158"/>
      <c r="F37" s="157"/>
      <c r="G37" s="158"/>
      <c r="H37" s="157"/>
      <c r="I37" s="158"/>
      <c r="J37" s="157"/>
      <c r="K37" s="158"/>
      <c r="L37" s="151" t="str">
        <f>IF(AND(B37&lt;&gt;"", H37&lt;&gt;"", J37&lt;&gt;"",OR(H37&lt;=I17,H37="ABS"),OR(J37&lt;=K17,J37="ABS")),IF(AND(J37="ABS"),"ABS",IF(SUM(H37:J37)=0,"ZERO",SUM(H37,J37))),"")</f>
        <v/>
      </c>
      <c r="M37" s="151"/>
      <c r="N37" s="152" t="str">
        <f>IF(AND(A37&lt;&gt;"",B37&lt;&gt;"",D37&lt;&gt;"", F37&lt;&gt;"", H37&lt;&gt;"", J37&lt;&gt;"",S37="",R37="OK",V37="",OR(D37&lt;=E17,D37="ABS"),OR(F37&lt;=G17,F37="ABS"),OR(H37&lt;=I17,H37="ABS"),OR(J37&lt;=K17,J37="ABS")),IF(AND(OR(D37=0,D37="ABS"),OR(F37=0,F37="ABS"),OR(L37=0,L37="ABS"),D37="ABS",F37="ABS",L37="ABS"),"ABS",IF(AND(SUM(D37:F37)=0,OR(L37="ZERO",L37="ABS")),"ZERO",IF(L37="ABS",SUM(D37,F37),SUM(D37,F37,H37,J37)))),"")</f>
        <v/>
      </c>
      <c r="O37" s="153"/>
      <c r="P37" s="97" t="str">
        <f>IF(N37="","",IF(O17=250,LOOKUP(N37,{"ABS","ZERO",0,125,137,150,165,187,212},{"FAIL","FAIL","FAIL","C","C+","B","B+","A","A+"}),IF(O17=200,LOOKUP(N37,{"ABS","ZERO",0,100,110,120,132,150,170},{"FAIL","FAIL","FAIL","C","C+","B","B+","A","A+"}),IF(O17=150,LOOKUP(N37,{"ABS","ZERO",0,75,82,90,99,112,127},{"FAIL","FAIL","FAIL","C","C+","B","B+","A","A+"}),IF(O17=100,LOOKUP(N37,{"ABS","ZERO",0,50,55,60,66,75,85},{"FAIL","FAIL","FAIL","C","C+","B","B+","A","A+"}),IF(O17=50,LOOKUP(N37,{"ABS","ZERO",0,25,27,30,33,37,42},{"FAIL","FAIL","FAIL","C","C+","B","B+","A","A+"})))))))</f>
        <v/>
      </c>
      <c r="Q37" s="210"/>
      <c r="R37" s="66" t="str">
        <f t="shared" si="0"/>
        <v/>
      </c>
      <c r="S37" s="169" t="str">
        <f>IF(AND(A37&lt;&gt;"",B37&lt;&gt;""),IF(OR(D37&lt;&gt;"ABS"),IF(OR(AND(D37&lt;ROUNDDOWN((0.7*E17),0),D37&lt;&gt;0),D37&gt;E17,D37=""),"Attendance Marks incorrect",""),""),"")</f>
        <v/>
      </c>
      <c r="T37" s="304"/>
      <c r="U37" s="304"/>
      <c r="V37" s="148" t="str">
        <f>IF(OR(AND(OR(F37&lt;=G17, F37=0, F37="ABS"),OR(H37&lt;=I17, H37=0, H37="ABS"),OR(J37&lt;=K17, J37=0,J37="ABS"))),IF(OR(AND(A37="",B37="",D37="",F37="",H37="",J37=""),AND(A37&lt;&gt;"",B37&lt;&gt;"",D37&lt;&gt;"",F37&lt;&gt;"",H37&lt;&gt;"",J37&lt;&gt;"", AG37="OK")),"","Given Marks or Format is incorrect"),"Given Marks or Format is incorrect")</f>
        <v/>
      </c>
      <c r="W37" s="149"/>
      <c r="X37" s="150"/>
      <c r="Y37" s="109" t="b">
        <f>IF(AND(EXACT(LEFT(B37,3),LEFT(G10,3)),MID(B37,4,1)="-",ISNUMBER(INT(MID(B37,5,1))),ISNUMBER(INT(MID(B37,6,1))),MID(B37,5,2)&lt;&gt;"00",MID(B37,5,2)&lt;&gt;MID(G10,2,2),EXACT(MID(B37,7,4),RIGHT(G10,4)),ISNUMBER(INT(MID(B37,11,1))),ISNUMBER(INT(MID(B37,12,1))),MID(B37,11,2)&lt;&gt;"00",OR(ISNUMBER(INT(MID(B37,11,3))),MID(B37,13,1)=""),OR(AND(ISNUMBER(INT(MID(B37,11,3))),MID(B37,11,1)&lt;&gt;"0",MID(B37,14,1)=""),AND((ISNUMBER(INT(MID(B37,11,2)))),MID(B37,13,1)=""))),"oKK")</f>
        <v>0</v>
      </c>
      <c r="Z37" s="1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1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12" t="b">
        <f>IF(AND( EXACT(LEFT(B37,LEN(G8)), G8),ISNUMBER(INT(MID(B37,(LEN(G8)+1),1))),ISNUMBER(INT(MID(B37,(LEN(G8)+2),1))), MID(B37,(LEN(G8)+1),2)&lt;&gt;"00",OR(ISNUMBER(INT(MID(B37,(LEN(G8)+3),1))),MID(B37,(LEN(G8)+3),1)=""),  OR(AND(ISNUMBER(INT(MID(B37,(LEN(G8)+1),3))),MID(B37,(LEN(G8)+1),1)&lt;&gt;"0", MID(B37,(LEN(G8)+4),1)=""),AND((ISNUMBER(INT(MID(B37,(LEN(G8)+1),2)))),MID(B37,(LEN(G8)+3),1)=""))),"OK")</f>
        <v>0</v>
      </c>
      <c r="AC37" s="1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14" t="b">
        <f>IF(LEFT(B37,1)="K",IF(AND(EXACT(LEFT(B37,3),LEFT(G8,3)),MID(B37,4,1)="-",ISNUMBER(INT(MID(B37,5,1))),ISNUMBER(INT(MID(B37,6,1))),MID(B37,5,2)&lt;&gt;"00", MID(B37,5,2)&lt;&gt;MID(G8,2,2),EXACT(MID(B37,7,2), RIGHT(G8,2)),ISNUMBER(INT(MID(B37,9,1))),ISNUMBER(INT(MID(B37,10,1))),MID(B37,9,2)&lt;&gt;"00",OR(ISNUMBER(INT(MID(B37,9,3))),MID(B37,11,1)=""),OR(AND(ISNUMBER(INT(MID(B37,9,3))),MID(B37,9,1)&lt;&gt;"0",MID(B37,12,1)=""),AND((ISNUMBER(INT(MID(B37,9,2)))),MID(B37,11,1)=""))),"oKK"))</f>
        <v>0</v>
      </c>
      <c r="AE37" s="15"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20" t="b">
        <f t="shared" si="28"/>
        <v>0</v>
      </c>
      <c r="AG37" s="20" t="str">
        <f t="shared" si="1"/>
        <v>S# INCORRECT</v>
      </c>
      <c r="BO37" s="55" t="str">
        <f t="shared" si="2"/>
        <v/>
      </c>
      <c r="BP37" s="55" t="b">
        <f t="shared" si="3"/>
        <v>0</v>
      </c>
      <c r="BQ37" s="55" t="b">
        <f t="shared" si="4"/>
        <v>0</v>
      </c>
      <c r="BR37" s="55" t="b">
        <f t="shared" si="5"/>
        <v>0</v>
      </c>
      <c r="BS37" s="55" t="str">
        <f t="shared" si="6"/>
        <v/>
      </c>
      <c r="BT37" s="55" t="str">
        <f t="shared" si="7"/>
        <v/>
      </c>
      <c r="BU37" s="55" t="str">
        <f t="shared" si="8"/>
        <v/>
      </c>
      <c r="BV37" s="55" t="str">
        <f t="shared" si="9"/>
        <v/>
      </c>
      <c r="BW37" s="60" t="str">
        <f t="shared" si="10"/>
        <v/>
      </c>
      <c r="BX37" s="61" t="str">
        <f t="shared" si="29"/>
        <v>INCORRECT</v>
      </c>
      <c r="BY37" s="55" t="b">
        <f t="shared" si="30"/>
        <v>0</v>
      </c>
      <c r="BZ37" s="62" t="str">
        <f t="shared" si="11"/>
        <v/>
      </c>
      <c r="CA37" s="55" t="b">
        <f t="shared" si="12"/>
        <v>0</v>
      </c>
      <c r="CB37" s="55" t="b">
        <f t="shared" si="13"/>
        <v>0</v>
      </c>
      <c r="CC37" s="55" t="b">
        <f t="shared" si="14"/>
        <v>0</v>
      </c>
      <c r="CD37" s="55" t="b">
        <f t="shared" si="15"/>
        <v>0</v>
      </c>
      <c r="CE37" s="55" t="b">
        <f t="shared" si="16"/>
        <v>0</v>
      </c>
      <c r="CF37" s="55" t="b">
        <f t="shared" si="17"/>
        <v>0</v>
      </c>
      <c r="CG37" s="55" t="str">
        <f t="shared" si="18"/>
        <v/>
      </c>
      <c r="CH37" s="55" t="str">
        <f t="shared" si="19"/>
        <v/>
      </c>
      <c r="CI37" s="55" t="str">
        <f t="shared" si="20"/>
        <v/>
      </c>
      <c r="CJ37" s="55" t="str">
        <f t="shared" si="21"/>
        <v/>
      </c>
      <c r="CK37" s="55" t="str">
        <f t="shared" si="22"/>
        <v/>
      </c>
      <c r="CL37" s="55" t="str">
        <f t="shared" si="23"/>
        <v/>
      </c>
      <c r="CM37" s="62" t="str">
        <f t="shared" si="24"/>
        <v/>
      </c>
      <c r="CN37" s="62" t="str">
        <f t="shared" si="25"/>
        <v/>
      </c>
      <c r="CO37" s="63" t="str">
        <f t="shared" si="26"/>
        <v>NO</v>
      </c>
      <c r="CP37" s="63" t="str">
        <f t="shared" si="27"/>
        <v>NO</v>
      </c>
      <c r="CQ37" s="61" t="str">
        <f t="shared" si="31"/>
        <v>NO</v>
      </c>
      <c r="CR37" s="61" t="str">
        <f t="shared" si="32"/>
        <v>NO</v>
      </c>
      <c r="CS37" s="63" t="str">
        <f t="shared" si="33"/>
        <v>OK</v>
      </c>
      <c r="CT37" s="55" t="b">
        <f t="shared" si="34"/>
        <v>0</v>
      </c>
      <c r="CU37" s="55" t="b">
        <f t="shared" si="35"/>
        <v>0</v>
      </c>
      <c r="CV37" s="55" t="b">
        <f t="shared" si="36"/>
        <v>0</v>
      </c>
      <c r="CW37" s="55" t="b">
        <f t="shared" si="37"/>
        <v>0</v>
      </c>
      <c r="CX37" s="62" t="str">
        <f t="shared" si="38"/>
        <v>SEQUENCE INCORRECT</v>
      </c>
      <c r="CY37" s="64">
        <f>COUNTIF(B21:B36,T(B37))</f>
        <v>16</v>
      </c>
    </row>
    <row r="38" spans="1:103" s="20" customFormat="1" ht="18.95" customHeight="1" thickBot="1">
      <c r="A38" s="51"/>
      <c r="B38" s="157"/>
      <c r="C38" s="158"/>
      <c r="D38" s="157"/>
      <c r="E38" s="158"/>
      <c r="F38" s="157"/>
      <c r="G38" s="158"/>
      <c r="H38" s="157"/>
      <c r="I38" s="158"/>
      <c r="J38" s="157"/>
      <c r="K38" s="158"/>
      <c r="L38" s="151" t="str">
        <f>IF(AND(B38&lt;&gt;"", H38&lt;&gt;"", J38&lt;&gt;"",OR(H38&lt;=I17,H38="ABS"),OR(J38&lt;=K17,J38="ABS")),IF(AND(J38="ABS"),"ABS",IF(SUM(H38:J38)=0,"ZERO",SUM(H38,J38))),"")</f>
        <v/>
      </c>
      <c r="M38" s="151"/>
      <c r="N38" s="152" t="str">
        <f>IF(AND(A38&lt;&gt;"",B38&lt;&gt;"",D38&lt;&gt;"", F38&lt;&gt;"", H38&lt;&gt;"", J38&lt;&gt;"",S38="",R38="OK",V38="",OR(D38&lt;=E17,D38="ABS"),OR(F38&lt;=G17,F38="ABS"),OR(H38&lt;=I17,H38="ABS"),OR(J38&lt;=K17,J38="ABS")),IF(AND(OR(D38=0,D38="ABS"),OR(F38=0,F38="ABS"),OR(L38=0,L38="ABS"),D38="ABS",F38="ABS",L38="ABS"),"ABS",IF(AND(SUM(D38:F38)=0,OR(L38="ZERO",L38="ABS")),"ZERO",IF(L38="ABS",SUM(D38,F38),SUM(D38,F38,H38,J38)))),"")</f>
        <v/>
      </c>
      <c r="O38" s="153"/>
      <c r="P38" s="97" t="str">
        <f>IF(N38="","",IF(O17=250,LOOKUP(N38,{"ABS","ZERO",0,125,137,150,165,187,212},{"FAIL","FAIL","FAIL","C","C+","B","B+","A","A+"}),IF(O17=200,LOOKUP(N38,{"ABS","ZERO",0,100,110,120,132,150,170},{"FAIL","FAIL","FAIL","C","C+","B","B+","A","A+"}),IF(O17=150,LOOKUP(N38,{"ABS","ZERO",0,75,82,90,99,112,127},{"FAIL","FAIL","FAIL","C","C+","B","B+","A","A+"}),IF(O17=100,LOOKUP(N38,{"ABS","ZERO",0,50,55,60,66,75,85},{"FAIL","FAIL","FAIL","C","C+","B","B+","A","A+"}),IF(O17=50,LOOKUP(N38,{"ABS","ZERO",0,25,27,30,33,37,42},{"FAIL","FAIL","FAIL","C","C+","B","B+","A","A+"})))))))</f>
        <v/>
      </c>
      <c r="Q38" s="210"/>
      <c r="R38" s="66" t="str">
        <f t="shared" si="0"/>
        <v/>
      </c>
      <c r="S38" s="169" t="str">
        <f>IF(AND(A38&lt;&gt;"",B38&lt;&gt;""),IF(OR(D38&lt;&gt;"ABS"),IF(OR(AND(D38&lt;ROUNDDOWN((0.7*E17),0),D38&lt;&gt;0),D38&gt;E17,D38=""),"Attendance Marks incorrect",""),""),"")</f>
        <v/>
      </c>
      <c r="T38" s="304"/>
      <c r="U38" s="304"/>
      <c r="V38" s="148" t="str">
        <f>IF(OR(AND(OR(F38&lt;=G17, F38=0, F38="ABS"),OR(H38&lt;=I17, H38=0, H38="ABS"),OR(J38&lt;=K17, J38=0,J38="ABS"))),IF(OR(AND(A38="",B38="",D38="",F38="",H38="",J38=""),AND(A38&lt;&gt;"",B38&lt;&gt;"",D38&lt;&gt;"",F38&lt;&gt;"",H38&lt;&gt;"",J38&lt;&gt;"", AG38="OK")),"","Given Marks or Format is incorrect"),"Given Marks or Format is incorrect")</f>
        <v/>
      </c>
      <c r="W38" s="149"/>
      <c r="X38" s="150"/>
      <c r="Y38" s="109" t="b">
        <f>IF(AND(EXACT(LEFT(B38,3),LEFT(G10,3)),MID(B38,4,1)="-",ISNUMBER(INT(MID(B38,5,1))),ISNUMBER(INT(MID(B38,6,1))),MID(B38,5,2)&lt;&gt;"00",MID(B38,5,2)&lt;&gt;MID(G10,2,2),EXACT(MID(B38,7,4),RIGHT(G10,4)),ISNUMBER(INT(MID(B38,11,1))),ISNUMBER(INT(MID(B38,12,1))),MID(B38,11,2)&lt;&gt;"00",OR(ISNUMBER(INT(MID(B38,11,3))),MID(B38,13,1)=""),OR(AND(ISNUMBER(INT(MID(B38,11,3))),MID(B38,11,1)&lt;&gt;"0",MID(B38,14,1)=""),AND((ISNUMBER(INT(MID(B38,11,2)))),MID(B38,13,1)=""))),"oKK")</f>
        <v>0</v>
      </c>
      <c r="Z38" s="1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1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12" t="b">
        <f>IF(AND( EXACT(LEFT(B38,LEN(G8)), G8),ISNUMBER(INT(MID(B38,(LEN(G8)+1),1))),ISNUMBER(INT(MID(B38,(LEN(G8)+2),1))), MID(B38,(LEN(G8)+1),2)&lt;&gt;"00",OR(ISNUMBER(INT(MID(B38,(LEN(G8)+3),1))),MID(B38,(LEN(G8)+3),1)=""),  OR(AND(ISNUMBER(INT(MID(B38,(LEN(G8)+1),3))),MID(B38,(LEN(G8)+1),1)&lt;&gt;"0", MID(B38,(LEN(G8)+4),1)=""),AND((ISNUMBER(INT(MID(B38,(LEN(G8)+1),2)))),MID(B38,(LEN(G8)+3),1)=""))),"OK")</f>
        <v>0</v>
      </c>
      <c r="AC38" s="1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14" t="b">
        <f>IF(LEFT(B38,1)="K",IF(AND(EXACT(LEFT(B38,3),LEFT(G8,3)),MID(B38,4,1)="-",ISNUMBER(INT(MID(B38,5,1))),ISNUMBER(INT(MID(B38,6,1))),MID(B38,5,2)&lt;&gt;"00", MID(B38,5,2)&lt;&gt;MID(G8,2,2),EXACT(MID(B38,7,2), RIGHT(G8,2)),ISNUMBER(INT(MID(B38,9,1))),ISNUMBER(INT(MID(B38,10,1))),MID(B38,9,2)&lt;&gt;"00",OR(ISNUMBER(INT(MID(B38,9,3))),MID(B38,11,1)=""),OR(AND(ISNUMBER(INT(MID(B38,9,3))),MID(B38,9,1)&lt;&gt;"0",MID(B38,12,1)=""),AND((ISNUMBER(INT(MID(B38,9,2)))),MID(B38,11,1)=""))),"oKK"))</f>
        <v>0</v>
      </c>
      <c r="AE38" s="15"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20" t="b">
        <f t="shared" si="28"/>
        <v>0</v>
      </c>
      <c r="AG38" s="20" t="str">
        <f t="shared" si="1"/>
        <v>S# INCORRECT</v>
      </c>
      <c r="BO38" s="55" t="str">
        <f t="shared" si="2"/>
        <v/>
      </c>
      <c r="BP38" s="55" t="b">
        <f t="shared" si="3"/>
        <v>0</v>
      </c>
      <c r="BQ38" s="55" t="b">
        <f t="shared" si="4"/>
        <v>0</v>
      </c>
      <c r="BR38" s="55" t="b">
        <f t="shared" si="5"/>
        <v>0</v>
      </c>
      <c r="BS38" s="55" t="str">
        <f t="shared" si="6"/>
        <v/>
      </c>
      <c r="BT38" s="55" t="str">
        <f t="shared" si="7"/>
        <v/>
      </c>
      <c r="BU38" s="55" t="str">
        <f t="shared" si="8"/>
        <v/>
      </c>
      <c r="BV38" s="55" t="str">
        <f t="shared" si="9"/>
        <v/>
      </c>
      <c r="BW38" s="60" t="str">
        <f t="shared" si="10"/>
        <v/>
      </c>
      <c r="BX38" s="61" t="str">
        <f t="shared" si="29"/>
        <v>INCORRECT</v>
      </c>
      <c r="BY38" s="55" t="b">
        <f t="shared" si="30"/>
        <v>0</v>
      </c>
      <c r="BZ38" s="62" t="str">
        <f t="shared" si="11"/>
        <v/>
      </c>
      <c r="CA38" s="55" t="b">
        <f t="shared" si="12"/>
        <v>0</v>
      </c>
      <c r="CB38" s="55" t="b">
        <f t="shared" si="13"/>
        <v>0</v>
      </c>
      <c r="CC38" s="55" t="b">
        <f t="shared" si="14"/>
        <v>0</v>
      </c>
      <c r="CD38" s="55" t="b">
        <f t="shared" si="15"/>
        <v>0</v>
      </c>
      <c r="CE38" s="55" t="b">
        <f t="shared" si="16"/>
        <v>0</v>
      </c>
      <c r="CF38" s="55" t="b">
        <f t="shared" si="17"/>
        <v>0</v>
      </c>
      <c r="CG38" s="55" t="str">
        <f t="shared" si="18"/>
        <v/>
      </c>
      <c r="CH38" s="55" t="str">
        <f t="shared" si="19"/>
        <v/>
      </c>
      <c r="CI38" s="55" t="str">
        <f t="shared" si="20"/>
        <v/>
      </c>
      <c r="CJ38" s="55" t="str">
        <f t="shared" si="21"/>
        <v/>
      </c>
      <c r="CK38" s="55" t="str">
        <f t="shared" si="22"/>
        <v/>
      </c>
      <c r="CL38" s="55" t="str">
        <f t="shared" si="23"/>
        <v/>
      </c>
      <c r="CM38" s="62" t="str">
        <f t="shared" si="24"/>
        <v/>
      </c>
      <c r="CN38" s="62" t="str">
        <f t="shared" si="25"/>
        <v/>
      </c>
      <c r="CO38" s="63" t="str">
        <f t="shared" si="26"/>
        <v>NO</v>
      </c>
      <c r="CP38" s="63" t="str">
        <f t="shared" si="27"/>
        <v>NO</v>
      </c>
      <c r="CQ38" s="61" t="str">
        <f t="shared" si="31"/>
        <v>NO</v>
      </c>
      <c r="CR38" s="61" t="str">
        <f t="shared" si="32"/>
        <v>NO</v>
      </c>
      <c r="CS38" s="63" t="str">
        <f t="shared" si="33"/>
        <v>OK</v>
      </c>
      <c r="CT38" s="55" t="b">
        <f t="shared" si="34"/>
        <v>0</v>
      </c>
      <c r="CU38" s="55" t="b">
        <f t="shared" si="35"/>
        <v>0</v>
      </c>
      <c r="CV38" s="55" t="b">
        <f t="shared" si="36"/>
        <v>0</v>
      </c>
      <c r="CW38" s="55" t="b">
        <f t="shared" si="37"/>
        <v>0</v>
      </c>
      <c r="CX38" s="62" t="str">
        <f t="shared" si="38"/>
        <v>SEQUENCE INCORRECT</v>
      </c>
      <c r="CY38" s="64">
        <f>COUNTIF(B21:B37,T(B38))</f>
        <v>17</v>
      </c>
    </row>
    <row r="39" spans="1:103" s="20" customFormat="1" ht="18.95" customHeight="1" thickBot="1">
      <c r="A39" s="51"/>
      <c r="B39" s="157"/>
      <c r="C39" s="158"/>
      <c r="D39" s="157"/>
      <c r="E39" s="158"/>
      <c r="F39" s="157"/>
      <c r="G39" s="158"/>
      <c r="H39" s="157"/>
      <c r="I39" s="158"/>
      <c r="J39" s="157"/>
      <c r="K39" s="158"/>
      <c r="L39" s="151" t="str">
        <f>IF(AND(B39&lt;&gt;"", H39&lt;&gt;"", J39&lt;&gt;"",OR(H39&lt;=I17,H39="ABS"),OR(J39&lt;=K17,J39="ABS")),IF(AND(J39="ABS"),"ABS",IF(SUM(H39:J39)=0,"ZERO",SUM(H39,J39))),"")</f>
        <v/>
      </c>
      <c r="M39" s="151"/>
      <c r="N39" s="152" t="str">
        <f>IF(AND(A39&lt;&gt;"",B39&lt;&gt;"",D39&lt;&gt;"", F39&lt;&gt;"", H39&lt;&gt;"", J39&lt;&gt;"",S39="",R39="OK",V39="",OR(D39&lt;=E17,D39="ABS"),OR(F39&lt;=G17,F39="ABS"),OR(H39&lt;=I17,H39="ABS"),OR(J39&lt;=K17,J39="ABS")),IF(AND(OR(D39=0,D39="ABS"),OR(F39=0,F39="ABS"),OR(L39=0,L39="ABS"),D39="ABS",F39="ABS",L39="ABS"),"ABS",IF(AND(SUM(D39:F39)=0,OR(L39="ZERO",L39="ABS")),"ZERO",IF(L39="ABS",SUM(D39,F39),SUM(D39,F39,H39,J39)))),"")</f>
        <v/>
      </c>
      <c r="O39" s="153"/>
      <c r="P39" s="97" t="str">
        <f>IF(N39="","",IF(O17=250,LOOKUP(N39,{"ABS","ZERO",0,125,137,150,165,187,212},{"FAIL","FAIL","FAIL","C","C+","B","B+","A","A+"}),IF(O17=200,LOOKUP(N39,{"ABS","ZERO",0,100,110,120,132,150,170},{"FAIL","FAIL","FAIL","C","C+","B","B+","A","A+"}),IF(O17=150,LOOKUP(N39,{"ABS","ZERO",0,75,82,90,99,112,127},{"FAIL","FAIL","FAIL","C","C+","B","B+","A","A+"}),IF(O17=100,LOOKUP(N39,{"ABS","ZERO",0,50,55,60,66,75,85},{"FAIL","FAIL","FAIL","C","C+","B","B+","A","A+"}),IF(O17=50,LOOKUP(N39,{"ABS","ZERO",0,25,27,30,33,37,42},{"FAIL","FAIL","FAIL","C","C+","B","B+","A","A+"})))))))</f>
        <v/>
      </c>
      <c r="Q39" s="210"/>
      <c r="R39" s="66" t="str">
        <f t="shared" si="0"/>
        <v/>
      </c>
      <c r="S39" s="169" t="str">
        <f>IF(AND(A39&lt;&gt;"",B39&lt;&gt;""),IF(OR(D39&lt;&gt;"ABS"),IF(OR(AND(D39&lt;ROUNDDOWN((0.7*E17),0),D39&lt;&gt;0),D39&gt;E17,D39=""),"Attendance Marks incorrect",""),""),"")</f>
        <v/>
      </c>
      <c r="T39" s="304"/>
      <c r="U39" s="304"/>
      <c r="V39" s="148" t="str">
        <f>IF(OR(AND(OR(F39&lt;=G17, F39=0, F39="ABS"),OR(H39&lt;=I17, H39=0, H39="ABS"),OR(J39&lt;=K17, J39=0,J39="ABS"))),IF(OR(AND(A39="",B39="",D39="",F39="",H39="",J39=""),AND(A39&lt;&gt;"",B39&lt;&gt;"",D39&lt;&gt;"",F39&lt;&gt;"",H39&lt;&gt;"",J39&lt;&gt;"", AG39="OK")),"","Given Marks or Format is incorrect"),"Given Marks or Format is incorrect")</f>
        <v/>
      </c>
      <c r="W39" s="149"/>
      <c r="X39" s="150"/>
      <c r="Y39" s="109" t="b">
        <f>IF(AND(EXACT(LEFT(B39,3),LEFT(G10,3)),MID(B39,4,1)="-",ISNUMBER(INT(MID(B39,5,1))),ISNUMBER(INT(MID(B39,6,1))),MID(B39,5,2)&lt;&gt;"00",MID(B39,5,2)&lt;&gt;MID(G10,2,2),EXACT(MID(B39,7,4),RIGHT(G10,4)),ISNUMBER(INT(MID(B39,11,1))),ISNUMBER(INT(MID(B39,12,1))),MID(B39,11,2)&lt;&gt;"00",OR(ISNUMBER(INT(MID(B39,11,3))),MID(B39,13,1)=""),OR(AND(ISNUMBER(INT(MID(B39,11,3))),MID(B39,11,1)&lt;&gt;"0",MID(B39,14,1)=""),AND((ISNUMBER(INT(MID(B39,11,2)))),MID(B39,13,1)=""))),"oKK")</f>
        <v>0</v>
      </c>
      <c r="Z39" s="14" t="b">
        <f>IF(AND(EXACT(LEFT(B39,4),LEFT(G8,4)),MID(B39,5,1)="-",ISNUMBER(INT(MID(B39,6,1))),ISNUMBER(INT(MID(B39,7,1))),MID(B39,6,2)&lt;&gt;"00",MID(B39,6,2)&lt;&gt;MID(G8,3,2),EXACT(MID(B39,8,2),RIGHT(G8,2)),ISNUMBER(INT(MID(B39,10,1))),ISNUMBER(INT(MID(B39,11,1))),MID(B39,10,2)&lt;&gt;"00",OR(ISNUMBER(INT(MID(B39,10,3))),MID(B39,12,1)=""),OR(AND(ISNUMBER(INT(MID(B39,10,3))),MID(B39,10,1)&lt;&gt;"0",MID(B39,13,1)=""),AND((ISNUMBER(INT(MID(B39,10,2)))),MID(B39,12,1)=""))),"oKK")</f>
        <v>0</v>
      </c>
      <c r="AA39" s="14" t="b">
        <f>IF(AND(EXACT(LEFT(B39,3),LEFT(G8,3)),MID(B39,4,1)="-",ISNUMBER(INT(MID(B39,5,1))),ISNUMBER(INT(MID(B39,6,1))),MID(B39,5,2)&lt;&gt;"00",MID(B39,5,2)&lt;&gt;MID(G8,2,2),EXACT(MID(B39,7,3),RIGHT(G8,3)),ISNUMBER(INT(MID(B39,10,1))),ISNUMBER(INT(MID(B39,11,1))),MID(B39,10,2)&lt;&gt;"00",OR(ISNUMBER(INT(MID(B39,10,3))),MID(B39,12,1)=""),OR(AND(ISNUMBER(INT(MID(B39,10,3))),MID(B39,10,1)&lt;&gt;"0",MID(B39,13,1)=""),AND((ISNUMBER(INT(MID(B39,10,2)))),MID(B39,12,1)=""))),"oKK")</f>
        <v>0</v>
      </c>
      <c r="AB39" s="12" t="b">
        <f>IF(AND( EXACT(LEFT(B39,LEN(G8)), G8),ISNUMBER(INT(MID(B39,(LEN(G8)+1),1))),ISNUMBER(INT(MID(B39,(LEN(G8)+2),1))), MID(B39,(LEN(G8)+1),2)&lt;&gt;"00",OR(ISNUMBER(INT(MID(B39,(LEN(G8)+3),1))),MID(B39,(LEN(G8)+3),1)=""),  OR(AND(ISNUMBER(INT(MID(B39,(LEN(G8)+1),3))),MID(B39,(LEN(G8)+1),1)&lt;&gt;"0", MID(B39,(LEN(G8)+4),1)=""),AND((ISNUMBER(INT(MID(B39,(LEN(G8)+1),2)))),MID(B39,(LEN(G8)+3),1)=""))),"OK")</f>
        <v>0</v>
      </c>
      <c r="AC39" s="13" t="b">
        <f>IF(AND(LEN(G8)=5,LEFT(G8,1)&lt;&gt;"K"),IF(AND((LEFT(B39,2)=LEFT(G8,2)),MID(B39,3,1)="-",ISNUMBER(INT(MID(B39,4,1))),ISNUMBER(INT(MID(B39,5,1))),MID(B39,4,2)&lt;&gt;"00", MID(B39,4,2)&lt;&gt;LEFT(G8,2),MID(B39,9,2)&lt;&gt;"00",EXACT(MID(B39,6,3),RIGHT(G8,3)),OR(ISNUMBER(INT(MID(B39,9,3))),MID(B39,11,1)=""),ISNUMBER(INT(MID(B39,9,1))),ISNUMBER(INT(MID(B39,10,1))),OR(AND(ISNUMBER(INT(MID(B39,9,3))),MID(B39,9,1)&lt;&gt;"0",MID(B39,12,1)=""),AND((ISNUMBER(INT(MID(B39,9,2)))),MID(B39,11,1)=""))),"oOk"))</f>
        <v>0</v>
      </c>
      <c r="AD39" s="14" t="b">
        <f>IF(LEFT(B39,1)="K",IF(AND(EXACT(LEFT(B39,3),LEFT(G8,3)),MID(B39,4,1)="-",ISNUMBER(INT(MID(B39,5,1))),ISNUMBER(INT(MID(B39,6,1))),MID(B39,5,2)&lt;&gt;"00", MID(B39,5,2)&lt;&gt;MID(G8,2,2),EXACT(MID(B39,7,2), RIGHT(G8,2)),ISNUMBER(INT(MID(B39,9,1))),ISNUMBER(INT(MID(B39,10,1))),MID(B39,9,2)&lt;&gt;"00",OR(ISNUMBER(INT(MID(B39,9,3))),MID(B39,11,1)=""),OR(AND(ISNUMBER(INT(MID(B39,9,3))),MID(B39,9,1)&lt;&gt;"0",MID(B39,12,1)=""),AND((ISNUMBER(INT(MID(B39,9,2)))),MID(B39,11,1)=""))),"oKK"))</f>
        <v>0</v>
      </c>
      <c r="AE39" s="15" t="b">
        <f>IF(AND((LEFT(B39,2)=LEFT(G8,2)),MID(B39,3,1)="-",ISNUMBER(INT(MID(B39,4,1))),ISNUMBER(INT(MID(B39,5,1))),MID(B39,4,2)&lt;&gt;"00", MID(B39,4,2)&lt;&gt;LEFT(G8,2),MID(B39,8,2)&lt;&gt;"00",EXACT(MID(B39,6,2), RIGHT(G8,2)),OR(ISNUMBER(INT(MID(B39,8,3))),MID(B39,10,1)=""),ISNUMBER(INT(MID(B39,8,1))),ISNUMBER(INT(MID(B39,9,1))), OR(AND(ISNUMBER(INT(MID(B39,8,3))),MID(B39,8,1)&lt;&gt;"0", MID(B39,11,1)=""),AND((ISNUMBER(INT(MID(B39,8,2)))),MID(B39,10,1)=""))),"oK")</f>
        <v>0</v>
      </c>
      <c r="AF39" s="20" t="b">
        <f t="shared" si="28"/>
        <v>0</v>
      </c>
      <c r="AG39" s="20" t="str">
        <f t="shared" si="1"/>
        <v>S# INCORRECT</v>
      </c>
      <c r="BO39" s="55" t="str">
        <f t="shared" si="2"/>
        <v/>
      </c>
      <c r="BP39" s="55" t="b">
        <f t="shared" si="3"/>
        <v>0</v>
      </c>
      <c r="BQ39" s="55" t="b">
        <f t="shared" si="4"/>
        <v>0</v>
      </c>
      <c r="BR39" s="55" t="b">
        <f t="shared" si="5"/>
        <v>0</v>
      </c>
      <c r="BS39" s="55" t="str">
        <f t="shared" si="6"/>
        <v/>
      </c>
      <c r="BT39" s="55" t="str">
        <f t="shared" si="7"/>
        <v/>
      </c>
      <c r="BU39" s="55" t="str">
        <f t="shared" si="8"/>
        <v/>
      </c>
      <c r="BV39" s="55" t="str">
        <f t="shared" si="9"/>
        <v/>
      </c>
      <c r="BW39" s="60" t="str">
        <f t="shared" si="10"/>
        <v/>
      </c>
      <c r="BX39" s="61" t="str">
        <f t="shared" si="29"/>
        <v>INCORRECT</v>
      </c>
      <c r="BY39" s="55" t="b">
        <f t="shared" si="30"/>
        <v>0</v>
      </c>
      <c r="BZ39" s="62" t="str">
        <f t="shared" si="11"/>
        <v/>
      </c>
      <c r="CA39" s="55" t="b">
        <f t="shared" si="12"/>
        <v>0</v>
      </c>
      <c r="CB39" s="55" t="b">
        <f t="shared" si="13"/>
        <v>0</v>
      </c>
      <c r="CC39" s="55" t="b">
        <f t="shared" si="14"/>
        <v>0</v>
      </c>
      <c r="CD39" s="55" t="b">
        <f t="shared" si="15"/>
        <v>0</v>
      </c>
      <c r="CE39" s="55" t="b">
        <f t="shared" si="16"/>
        <v>0</v>
      </c>
      <c r="CF39" s="55" t="b">
        <f t="shared" si="17"/>
        <v>0</v>
      </c>
      <c r="CG39" s="55" t="str">
        <f t="shared" si="18"/>
        <v/>
      </c>
      <c r="CH39" s="55" t="str">
        <f t="shared" si="19"/>
        <v/>
      </c>
      <c r="CI39" s="55" t="str">
        <f t="shared" si="20"/>
        <v/>
      </c>
      <c r="CJ39" s="55" t="str">
        <f t="shared" si="21"/>
        <v/>
      </c>
      <c r="CK39" s="55" t="str">
        <f t="shared" si="22"/>
        <v/>
      </c>
      <c r="CL39" s="55" t="str">
        <f t="shared" si="23"/>
        <v/>
      </c>
      <c r="CM39" s="62" t="str">
        <f t="shared" si="24"/>
        <v/>
      </c>
      <c r="CN39" s="62" t="str">
        <f t="shared" si="25"/>
        <v/>
      </c>
      <c r="CO39" s="63" t="str">
        <f t="shared" si="26"/>
        <v>NO</v>
      </c>
      <c r="CP39" s="63" t="str">
        <f t="shared" si="27"/>
        <v>NO</v>
      </c>
      <c r="CQ39" s="61" t="str">
        <f t="shared" si="31"/>
        <v>NO</v>
      </c>
      <c r="CR39" s="61" t="str">
        <f t="shared" si="32"/>
        <v>NO</v>
      </c>
      <c r="CS39" s="63" t="str">
        <f t="shared" si="33"/>
        <v>OK</v>
      </c>
      <c r="CT39" s="55" t="b">
        <f t="shared" si="34"/>
        <v>0</v>
      </c>
      <c r="CU39" s="55" t="b">
        <f t="shared" si="35"/>
        <v>0</v>
      </c>
      <c r="CV39" s="55" t="b">
        <f t="shared" si="36"/>
        <v>0</v>
      </c>
      <c r="CW39" s="55" t="b">
        <f t="shared" si="37"/>
        <v>0</v>
      </c>
      <c r="CX39" s="62" t="str">
        <f t="shared" si="38"/>
        <v>SEQUENCE INCORRECT</v>
      </c>
      <c r="CY39" s="64">
        <f>COUNTIF(B21:B38,T(B39))</f>
        <v>18</v>
      </c>
    </row>
    <row r="40" spans="1:103" s="20" customFormat="1" ht="18.95" customHeight="1" thickBot="1">
      <c r="A40" s="51"/>
      <c r="B40" s="157"/>
      <c r="C40" s="158"/>
      <c r="D40" s="157"/>
      <c r="E40" s="158"/>
      <c r="F40" s="157"/>
      <c r="G40" s="158"/>
      <c r="H40" s="157"/>
      <c r="I40" s="158"/>
      <c r="J40" s="157"/>
      <c r="K40" s="158"/>
      <c r="L40" s="151" t="str">
        <f>IF(AND(B40&lt;&gt;"", H40&lt;&gt;"", J40&lt;&gt;"",OR(H40&lt;=I17,H40="ABS"),OR(J40&lt;=K17,J40="ABS")),IF(AND(J40="ABS"),"ABS",IF(SUM(H40:J40)=0,"ZERO",SUM(H40,J40))),"")</f>
        <v/>
      </c>
      <c r="M40" s="151"/>
      <c r="N40" s="152" t="str">
        <f>IF(AND(A40&lt;&gt;"",B40&lt;&gt;"",D40&lt;&gt;"", F40&lt;&gt;"", H40&lt;&gt;"", J40&lt;&gt;"",S40="",R40="OK",V40="",OR(D40&lt;=E17,D40="ABS"),OR(F40&lt;=G17,F40="ABS"),OR(H40&lt;=I17,H40="ABS"),OR(J40&lt;=K17,J40="ABS")),IF(AND(OR(D40=0,D40="ABS"),OR(F40=0,F40="ABS"),OR(L40=0,L40="ABS"),D40="ABS",F40="ABS",L40="ABS"),"ABS",IF(AND(SUM(D40:F40)=0,OR(L40="ZERO",L40="ABS")),"ZERO",IF(L40="ABS",SUM(D40,F40),SUM(D40,F40,H40,J40)))),"")</f>
        <v/>
      </c>
      <c r="O40" s="153"/>
      <c r="P40" s="97" t="str">
        <f>IF(N40="","",IF(O17=250,LOOKUP(N40,{"ABS","ZERO",0,125,137,150,165,187,212},{"FAIL","FAIL","FAIL","C","C+","B","B+","A","A+"}),IF(O17=200,LOOKUP(N40,{"ABS","ZERO",0,100,110,120,132,150,170},{"FAIL","FAIL","FAIL","C","C+","B","B+","A","A+"}),IF(O17=150,LOOKUP(N40,{"ABS","ZERO",0,75,82,90,99,112,127},{"FAIL","FAIL","FAIL","C","C+","B","B+","A","A+"}),IF(O17=100,LOOKUP(N40,{"ABS","ZERO",0,50,55,60,66,75,85},{"FAIL","FAIL","FAIL","C","C+","B","B+","A","A+"}),IF(O17=50,LOOKUP(N40,{"ABS","ZERO",0,25,27,30,33,37,42},{"FAIL","FAIL","FAIL","C","C+","B","B+","A","A+"})))))))</f>
        <v/>
      </c>
      <c r="Q40" s="210"/>
      <c r="R40" s="66" t="str">
        <f t="shared" si="0"/>
        <v/>
      </c>
      <c r="S40" s="308" t="str">
        <f>IF(AND(A40&lt;&gt;"",B40&lt;&gt;""),IF(OR(D40&lt;&gt;"ABS"),IF(OR(AND(D40&lt;ROUNDDOWN((0.7*E17),0),D40&lt;&gt;0),D40&gt;E17,D40=""),"Attendance Marks incorrect",""),""),"")</f>
        <v/>
      </c>
      <c r="T40" s="309"/>
      <c r="U40" s="309"/>
      <c r="V40" s="242" t="str">
        <f>IF(OR(AND(OR(F40&lt;=G17, F40=0, F40="ABS"),OR(H40&lt;=I17, H40=0, H40="ABS"),OR(J40&lt;=K17, J40=0,J40="ABS"))),IF(OR(AND(A40="",B40="",D40="",F40="",H40="",J40=""),AND(A40&lt;&gt;"",B40&lt;&gt;"",D40&lt;&gt;"",F40&lt;&gt;"",H40&lt;&gt;"",J40&lt;&gt;"", AG40="OK")),"","Given Marks or Format is incorrect"),"Given Marks or Format is incorrect")</f>
        <v/>
      </c>
      <c r="W40" s="243"/>
      <c r="X40" s="244"/>
      <c r="Y40" s="109" t="b">
        <f>IF(AND(EXACT(LEFT(B40,3),LEFT(G10,3)),MID(B40,4,1)="-",ISNUMBER(INT(MID(B40,5,1))),ISNUMBER(INT(MID(B40,6,1))),MID(B40,5,2)&lt;&gt;"00",MID(B40,5,2)&lt;&gt;MID(G10,2,2),EXACT(MID(B40,7,4),RIGHT(G10,4)),ISNUMBER(INT(MID(B40,11,1))),ISNUMBER(INT(MID(B40,12,1))),MID(B40,11,2)&lt;&gt;"00",OR(ISNUMBER(INT(MID(B40,11,3))),MID(B40,13,1)=""),OR(AND(ISNUMBER(INT(MID(B40,11,3))),MID(B40,11,1)&lt;&gt;"0",MID(B40,14,1)=""),AND((ISNUMBER(INT(MID(B40,11,2)))),MID(B40,13,1)=""))),"oKK")</f>
        <v>0</v>
      </c>
      <c r="Z40" s="14" t="b">
        <f>IF(AND(EXACT(LEFT(B40,4),LEFT(G8,4)),MID(B40,5,1)="-",ISNUMBER(INT(MID(B40,6,1))),ISNUMBER(INT(MID(B40,7,1))),MID(B40,6,2)&lt;&gt;"00",MID(B40,6,2)&lt;&gt;MID(G8,3,2),EXACT(MID(B40,8,2),RIGHT(G8,2)),ISNUMBER(INT(MID(B40,10,1))),ISNUMBER(INT(MID(B40,11,1))),MID(B40,10,2)&lt;&gt;"00",OR(ISNUMBER(INT(MID(B40,10,3))),MID(B40,12,1)=""),OR(AND(ISNUMBER(INT(MID(B40,10,3))),MID(B40,10,1)&lt;&gt;"0",MID(B40,13,1)=""),AND((ISNUMBER(INT(MID(B40,10,2)))),MID(B40,12,1)=""))),"oKK")</f>
        <v>0</v>
      </c>
      <c r="AA40" s="14" t="b">
        <f>IF(AND(EXACT(LEFT(B40,3),LEFT(G8,3)),MID(B40,4,1)="-",ISNUMBER(INT(MID(B40,5,1))),ISNUMBER(INT(MID(B40,6,1))),MID(B40,5,2)&lt;&gt;"00",MID(B40,5,2)&lt;&gt;MID(G8,2,2),EXACT(MID(B40,7,3),RIGHT(G8,3)),ISNUMBER(INT(MID(B40,10,1))),ISNUMBER(INT(MID(B40,11,1))),MID(B40,10,2)&lt;&gt;"00",OR(ISNUMBER(INT(MID(B40,10,3))),MID(B40,12,1)=""),OR(AND(ISNUMBER(INT(MID(B40,10,3))),MID(B40,10,1)&lt;&gt;"0",MID(B40,13,1)=""),AND((ISNUMBER(INT(MID(B40,10,2)))),MID(B40,12,1)=""))),"oKK")</f>
        <v>0</v>
      </c>
      <c r="AB40" s="12" t="b">
        <f>IF(AND( EXACT(LEFT(B40,LEN(G8)), G8),ISNUMBER(INT(MID(B40,(LEN(G8)+1),1))),ISNUMBER(INT(MID(B40,(LEN(G8)+2),1))), MID(B40,(LEN(G8)+1),2)&lt;&gt;"00",OR(ISNUMBER(INT(MID(B40,(LEN(G8)+3),1))),MID(B40,(LEN(G8)+3),1)=""),  OR(AND(ISNUMBER(INT(MID(B40,(LEN(G8)+1),3))),MID(B40,(LEN(G8)+1),1)&lt;&gt;"0", MID(B40,(LEN(G8)+4),1)=""),AND((ISNUMBER(INT(MID(B40,(LEN(G8)+1),2)))),MID(B40,(LEN(G8)+3),1)=""))),"OK")</f>
        <v>0</v>
      </c>
      <c r="AC40" s="13" t="b">
        <f>IF(AND(LEN(G8)=5,LEFT(G8,1)&lt;&gt;"K"),IF(AND((LEFT(B40,2)=LEFT(G8,2)),MID(B40,3,1)="-",ISNUMBER(INT(MID(B40,4,1))),ISNUMBER(INT(MID(B40,5,1))),MID(B40,4,2)&lt;&gt;"00", MID(B40,4,2)&lt;&gt;LEFT(G8,2),MID(B40,9,2)&lt;&gt;"00",EXACT(MID(B40,6,3),RIGHT(G8,3)),OR(ISNUMBER(INT(MID(B40,9,3))),MID(B40,11,1)=""),ISNUMBER(INT(MID(B40,9,1))),ISNUMBER(INT(MID(B40,10,1))),OR(AND(ISNUMBER(INT(MID(B40,9,3))),MID(B40,9,1)&lt;&gt;"0",MID(B40,12,1)=""),AND((ISNUMBER(INT(MID(B40,9,2)))),MID(B40,11,1)=""))),"oOk"))</f>
        <v>0</v>
      </c>
      <c r="AD40" s="14" t="b">
        <f>IF(LEFT(B40,1)="K",IF(AND(EXACT(LEFT(B40,3),LEFT(G8,3)),MID(B40,4,1)="-",ISNUMBER(INT(MID(B40,5,1))),ISNUMBER(INT(MID(B40,6,1))),MID(B40,5,2)&lt;&gt;"00", MID(B40,5,2)&lt;&gt;MID(G8,2,2),EXACT(MID(B40,7,2), RIGHT(G8,2)),ISNUMBER(INT(MID(B40,9,1))),ISNUMBER(INT(MID(B40,10,1))),MID(B40,9,2)&lt;&gt;"00",OR(ISNUMBER(INT(MID(B40,9,3))),MID(B40,11,1)=""),OR(AND(ISNUMBER(INT(MID(B40,9,3))),MID(B40,9,1)&lt;&gt;"0",MID(B40,12,1)=""),AND((ISNUMBER(INT(MID(B40,9,2)))),MID(B40,11,1)=""))),"oKK"))</f>
        <v>0</v>
      </c>
      <c r="AE40" s="15" t="b">
        <f>IF(AND((LEFT(B40,2)=LEFT(G8,2)),MID(B40,3,1)="-",ISNUMBER(INT(MID(B40,4,1))),ISNUMBER(INT(MID(B40,5,1))),MID(B40,4,2)&lt;&gt;"00", MID(B40,4,2)&lt;&gt;LEFT(G8,2),MID(B40,8,2)&lt;&gt;"00",EXACT(MID(B40,6,2), RIGHT(G8,2)),OR(ISNUMBER(INT(MID(B40,8,3))),MID(B40,10,1)=""),ISNUMBER(INT(MID(B40,8,1))),ISNUMBER(INT(MID(B40,9,1))), OR(AND(ISNUMBER(INT(MID(B40,8,3))),MID(B40,8,1)&lt;&gt;"0", MID(B40,11,1)=""),AND((ISNUMBER(INT(MID(B40,8,2)))),MID(B40,10,1)=""))),"oK")</f>
        <v>0</v>
      </c>
      <c r="AF40" s="20" t="b">
        <f t="shared" si="28"/>
        <v>0</v>
      </c>
      <c r="AG40" s="20" t="str">
        <f t="shared" si="1"/>
        <v>S# INCORRECT</v>
      </c>
      <c r="BO40" s="55" t="str">
        <f>RIGHT(B40,3)</f>
        <v/>
      </c>
      <c r="BP40" s="55" t="b">
        <f>ISNUMBER(INT((MID(BO40,1,1))))</f>
        <v>0</v>
      </c>
      <c r="BQ40" s="55" t="b">
        <f>ISNUMBER(INT((MID(BO40,2,1))))</f>
        <v>0</v>
      </c>
      <c r="BR40" s="55" t="b">
        <f>ISNUMBER(INT((MID(BO40,3,1))))</f>
        <v>0</v>
      </c>
      <c r="BS40" s="55" t="str">
        <f>IF(BP40=TRUE, MID(BO40,1,1),"")</f>
        <v/>
      </c>
      <c r="BT40" s="55" t="str">
        <f>IF(BQ40=TRUE, MID(BO40,2,1),"")</f>
        <v/>
      </c>
      <c r="BU40" s="55" t="str">
        <f>IF(BR40=TRUE, MID(BO40,3,1),"")</f>
        <v/>
      </c>
      <c r="BV40" s="55" t="str">
        <f>T(BS40)&amp;T(BT40)&amp;T(BU40)</f>
        <v/>
      </c>
      <c r="BW40" s="60" t="str">
        <f>IF(BV40="","",INT(TRIM(BV40)))</f>
        <v/>
      </c>
      <c r="BX40" s="61" t="str">
        <f>IF(BW40&gt;BW39,"OK","INCORRECT")</f>
        <v>INCORRECT</v>
      </c>
      <c r="BY40" s="55" t="b">
        <f>BW40&gt;BW39</f>
        <v>0</v>
      </c>
      <c r="BZ40" s="62" t="str">
        <f>LEFT(B40,6)</f>
        <v/>
      </c>
      <c r="CA40" s="55" t="b">
        <f>ISNUMBER(INT((MID(BZ40,1,1))))</f>
        <v>0</v>
      </c>
      <c r="CB40" s="55" t="b">
        <f>ISNUMBER(INT((MID(BZ40,2,1))))</f>
        <v>0</v>
      </c>
      <c r="CC40" s="55" t="b">
        <f>ISNUMBER(INT((MID(BZ40,3,1))))</f>
        <v>0</v>
      </c>
      <c r="CD40" s="55" t="b">
        <f>ISNUMBER(INT((MID(BZ40,4,1))))</f>
        <v>0</v>
      </c>
      <c r="CE40" s="55" t="b">
        <f>ISNUMBER(INT((MID(BZ40,5,1))))</f>
        <v>0</v>
      </c>
      <c r="CF40" s="55" t="b">
        <f>ISNUMBER(INT((MID(BZ40,6,1))))</f>
        <v>0</v>
      </c>
      <c r="CG40" s="55" t="str">
        <f>IF(CA40=TRUE, MID(BZ40,1,1),"")</f>
        <v/>
      </c>
      <c r="CH40" s="55" t="str">
        <f>IF(CB40=TRUE, MID(BZ40,2,1),"")</f>
        <v/>
      </c>
      <c r="CI40" s="55" t="str">
        <f>IF(CC40=TRUE, MID(BZ40,3,1),"")</f>
        <v/>
      </c>
      <c r="CJ40" s="55" t="str">
        <f>IF(CD40=TRUE, MID(BZ40,4,1),"")</f>
        <v/>
      </c>
      <c r="CK40" s="55" t="str">
        <f>IF(CE40=TRUE, MID(BZ40,5,1),"")</f>
        <v/>
      </c>
      <c r="CL40" s="55" t="str">
        <f>IF(CF40=TRUE, MID(BZ40,6,1),"")</f>
        <v/>
      </c>
      <c r="CM40" s="62" t="str">
        <f>TRIM(T(CG40)&amp;T(CH40)&amp;T(CI40))</f>
        <v/>
      </c>
      <c r="CN40" s="62" t="str">
        <f>TRIM(T(CJ40)&amp;T(CK40)&amp;T(CL40))</f>
        <v/>
      </c>
      <c r="CO40" s="63" t="str">
        <f>IF(OR(MID(BZ40,3,1)="-",MID(BZ40,4,1)="-"),T(CM40),"NO")</f>
        <v>NO</v>
      </c>
      <c r="CP40" s="63" t="str">
        <f>IF(OR(MID(BZ40,3,1)="-",MID(BZ40,4,1)="-"),T(CN40),"NO")</f>
        <v>NO</v>
      </c>
      <c r="CQ40" s="61" t="str">
        <f>IF(AND(CO40&lt;&gt;"NO", CP40&lt;&gt;"NO"),IF(CP40&lt;CO40,"OK","INCORRECT"),"NO")</f>
        <v>NO</v>
      </c>
      <c r="CR40" s="61" t="str">
        <f>IF(AND(CO40&lt;&gt;"NO", CP40&lt;&gt;"NO"),IF(CP40&lt;=CP39,"OK","INCORRECT"),"NO")</f>
        <v>NO</v>
      </c>
      <c r="CS40" s="63" t="str">
        <f>IF(OR(AND(OR(AND(CQ40="NO",CR40="NO"),AND(CQ40="OK", CR40="OK")),AND(CQ39="NO", CR39="NO")),AND(AND(CQ40="OK",CR40="OK",OR(AND(CQ39="NO", CR39="NO"),AND(CQ39="OK", CR39="OK"))))),"OK","INCORRECT")</f>
        <v>OK</v>
      </c>
      <c r="CT40" s="55" t="b">
        <f>IF(CS40="OK",IF(AND(CO39="NO",CO40="NO"),BW40&gt;BW39))</f>
        <v>0</v>
      </c>
      <c r="CU40" s="55" t="b">
        <f>IF(CS40="OK",AND(CQ40="OK",CR40="OK",CQ39="NO",CR39="NO"))</f>
        <v>0</v>
      </c>
      <c r="CV40" s="55" t="b">
        <f>IF(CS40="OK",IF(AND(EXACT(CN39,CN40)),BW40&gt;BW39))</f>
        <v>0</v>
      </c>
      <c r="CW40" s="55" t="b">
        <f>IF(CS40="OK",CP40&lt;CP39)</f>
        <v>0</v>
      </c>
      <c r="CX40" s="62" t="str">
        <f>IF(AND(CT40=FALSE,CU40=FALSE,CV40=FALSE,CW40=FALSE),"SEQUENCE INCORRECT","SEQUENCE CORRECT")</f>
        <v>SEQUENCE INCORRECT</v>
      </c>
      <c r="CY40" s="64">
        <f>COUNTIF(B22:B39,T(B40))</f>
        <v>18</v>
      </c>
    </row>
    <row r="41" spans="1:103" ht="18" customHeight="1" thickBot="1">
      <c r="A41" s="56" t="s">
        <v>470</v>
      </c>
      <c r="B41" s="57" t="s">
        <v>470</v>
      </c>
      <c r="C41" s="310" t="s">
        <v>336</v>
      </c>
      <c r="D41" s="310"/>
      <c r="E41" s="310"/>
      <c r="F41" s="310"/>
      <c r="G41" s="310"/>
      <c r="H41" s="310"/>
      <c r="I41" s="310"/>
      <c r="J41" s="310"/>
      <c r="K41" s="310"/>
      <c r="L41" s="310"/>
      <c r="M41" s="310"/>
      <c r="N41" s="310"/>
      <c r="O41" s="310"/>
      <c r="P41" s="310"/>
      <c r="Q41" s="210"/>
      <c r="R41" s="18">
        <f>COUNTIF(R21:R40,"FORMAT INCORRECT")+(COUNTIF(R21:R40,"SEQUENCE INCORRECT"))</f>
        <v>0</v>
      </c>
      <c r="S41" s="247">
        <f>COUNTIF(S21:S40,"Attendance Marks incorrect")</f>
        <v>0</v>
      </c>
      <c r="T41" s="248"/>
      <c r="U41" s="248"/>
      <c r="V41" s="247">
        <f>COUNTIF(V21:AC40,"Given Marks or Format is incorrect")</f>
        <v>0</v>
      </c>
      <c r="W41" s="248"/>
      <c r="X41" s="248"/>
      <c r="Y41" s="248"/>
      <c r="Z41" s="248"/>
      <c r="AA41" s="248"/>
      <c r="AB41" s="248"/>
      <c r="AC41" s="274"/>
    </row>
    <row r="42" spans="1:103" ht="11.25" customHeight="1" thickBot="1">
      <c r="A42" s="58" t="s">
        <v>470</v>
      </c>
      <c r="B42" s="59" t="s">
        <v>470</v>
      </c>
      <c r="C42" s="311"/>
      <c r="D42" s="311"/>
      <c r="E42" s="311"/>
      <c r="F42" s="311"/>
      <c r="G42" s="311"/>
      <c r="H42" s="311"/>
      <c r="I42" s="311"/>
      <c r="J42" s="311"/>
      <c r="K42" s="311"/>
      <c r="L42" s="311"/>
      <c r="M42" s="311"/>
      <c r="N42" s="311"/>
      <c r="O42" s="311"/>
      <c r="P42" s="311"/>
      <c r="Q42" s="210"/>
      <c r="R42" s="307"/>
      <c r="S42" s="307"/>
      <c r="T42" s="307"/>
      <c r="U42" s="307"/>
      <c r="V42" s="307"/>
      <c r="W42" s="307"/>
      <c r="X42" s="307"/>
      <c r="Y42" s="102"/>
      <c r="Z42" s="87"/>
      <c r="AA42" s="87"/>
    </row>
    <row r="43" spans="1:103" ht="17.25" customHeight="1">
      <c r="A43" s="272"/>
      <c r="B43" s="272"/>
      <c r="C43" s="272"/>
      <c r="D43" s="272"/>
      <c r="E43" s="272"/>
      <c r="F43" s="272"/>
      <c r="G43" s="272"/>
      <c r="H43" s="272"/>
      <c r="I43" s="272"/>
      <c r="J43" s="272"/>
      <c r="K43" s="272"/>
      <c r="L43" s="272"/>
      <c r="M43" s="272"/>
      <c r="N43" s="272"/>
      <c r="O43" s="272"/>
      <c r="P43" s="272"/>
      <c r="Q43" s="210"/>
      <c r="R43" s="276" t="s">
        <v>339</v>
      </c>
      <c r="S43" s="277"/>
      <c r="T43" s="278"/>
      <c r="U43" s="263">
        <f>SUM(R41:AC41)</f>
        <v>0</v>
      </c>
      <c r="V43" s="264"/>
      <c r="W43" s="275"/>
      <c r="X43" s="267"/>
      <c r="Y43" s="100"/>
      <c r="Z43" s="85"/>
      <c r="AA43" s="85"/>
    </row>
    <row r="44" spans="1:103" ht="20.25" customHeight="1" thickBot="1">
      <c r="A44" s="273"/>
      <c r="B44" s="273"/>
      <c r="C44" s="273"/>
      <c r="D44" s="273"/>
      <c r="E44" s="273"/>
      <c r="F44" s="273"/>
      <c r="G44" s="273"/>
      <c r="H44" s="273"/>
      <c r="I44" s="273"/>
      <c r="J44" s="273"/>
      <c r="K44" s="273"/>
      <c r="L44" s="273"/>
      <c r="M44" s="273"/>
      <c r="N44" s="273"/>
      <c r="O44" s="273"/>
      <c r="P44" s="273"/>
      <c r="Q44" s="210"/>
      <c r="R44" s="279"/>
      <c r="S44" s="280"/>
      <c r="T44" s="281"/>
      <c r="U44" s="265"/>
      <c r="V44" s="266"/>
      <c r="W44" s="275"/>
      <c r="X44" s="267"/>
      <c r="Y44" s="100"/>
      <c r="Z44" s="85"/>
      <c r="AA44" s="85"/>
    </row>
    <row r="45" spans="1:103" ht="15.75" customHeight="1">
      <c r="A45" s="260" t="s">
        <v>337</v>
      </c>
      <c r="B45" s="260"/>
      <c r="C45" s="260"/>
      <c r="D45" s="267"/>
      <c r="E45" s="267"/>
      <c r="F45" s="260" t="s">
        <v>20</v>
      </c>
      <c r="G45" s="260"/>
      <c r="H45" s="260"/>
      <c r="I45" s="260"/>
      <c r="J45" s="267"/>
      <c r="K45" s="267"/>
      <c r="L45" s="260" t="s">
        <v>21</v>
      </c>
      <c r="M45" s="260"/>
      <c r="N45" s="260"/>
      <c r="O45" s="260"/>
      <c r="P45" s="260"/>
      <c r="Q45" s="210"/>
      <c r="R45" s="177" t="s">
        <v>491</v>
      </c>
      <c r="S45" s="249"/>
      <c r="T45" s="249"/>
      <c r="U45" s="249"/>
      <c r="V45" s="249"/>
      <c r="W45" s="249"/>
      <c r="X45" s="250"/>
      <c r="Y45" s="101"/>
      <c r="Z45" s="86"/>
      <c r="AA45" s="86"/>
    </row>
    <row r="46" spans="1:103">
      <c r="A46" s="261"/>
      <c r="B46" s="261"/>
      <c r="C46" s="261"/>
      <c r="D46" s="267"/>
      <c r="E46" s="267"/>
      <c r="F46" s="261"/>
      <c r="G46" s="261"/>
      <c r="H46" s="261"/>
      <c r="I46" s="261"/>
      <c r="J46" s="267"/>
      <c r="K46" s="267"/>
      <c r="L46" s="261"/>
      <c r="M46" s="261"/>
      <c r="N46" s="261"/>
      <c r="O46" s="261"/>
      <c r="P46" s="261"/>
      <c r="Q46" s="210"/>
      <c r="R46" s="176"/>
      <c r="S46" s="174"/>
      <c r="T46" s="174"/>
      <c r="U46" s="174"/>
      <c r="V46" s="174"/>
      <c r="W46" s="174"/>
      <c r="X46" s="175"/>
      <c r="Y46" s="101"/>
      <c r="Z46" s="86"/>
      <c r="AA46" s="86"/>
    </row>
    <row r="47" spans="1:103">
      <c r="A47" s="262"/>
      <c r="B47" s="262"/>
      <c r="C47" s="262"/>
      <c r="D47" s="268"/>
      <c r="E47" s="268"/>
      <c r="F47" s="262"/>
      <c r="G47" s="262"/>
      <c r="H47" s="262"/>
      <c r="I47" s="262"/>
      <c r="J47" s="268"/>
      <c r="K47" s="268"/>
      <c r="L47" s="262"/>
      <c r="M47" s="262"/>
      <c r="N47" s="262"/>
      <c r="O47" s="262"/>
      <c r="P47" s="262"/>
      <c r="Q47" s="210"/>
      <c r="R47" s="176"/>
      <c r="S47" s="174"/>
      <c r="T47" s="174"/>
      <c r="U47" s="174"/>
      <c r="V47" s="174"/>
      <c r="W47" s="174"/>
      <c r="X47" s="175"/>
      <c r="Y47" s="101"/>
      <c r="Z47" s="86"/>
      <c r="AA47" s="86"/>
    </row>
    <row r="48" spans="1:103" ht="12" customHeight="1">
      <c r="A48" s="44" t="s">
        <v>15</v>
      </c>
      <c r="B48" s="254" t="s">
        <v>14</v>
      </c>
      <c r="C48" s="255"/>
      <c r="D48" s="255"/>
      <c r="E48" s="255"/>
      <c r="F48" s="255"/>
      <c r="G48" s="255"/>
      <c r="H48" s="255"/>
      <c r="I48" s="255"/>
      <c r="J48" s="255"/>
      <c r="K48" s="255"/>
      <c r="L48" s="255"/>
      <c r="M48" s="255"/>
      <c r="N48" s="255"/>
      <c r="O48" s="255"/>
      <c r="P48" s="256"/>
      <c r="Q48" s="210"/>
      <c r="R48" s="176"/>
      <c r="S48" s="174"/>
      <c r="T48" s="174"/>
      <c r="U48" s="174"/>
      <c r="V48" s="174"/>
      <c r="W48" s="174"/>
      <c r="X48" s="175"/>
      <c r="Y48" s="101"/>
      <c r="Z48" s="86"/>
      <c r="AA48" s="86"/>
    </row>
    <row r="49" spans="1:29" ht="12" customHeight="1" thickBot="1">
      <c r="A49" s="46">
        <f>$U$43</f>
        <v>0</v>
      </c>
      <c r="B49" s="257"/>
      <c r="C49" s="258"/>
      <c r="D49" s="258"/>
      <c r="E49" s="258"/>
      <c r="F49" s="258"/>
      <c r="G49" s="258"/>
      <c r="H49" s="258"/>
      <c r="I49" s="258"/>
      <c r="J49" s="258"/>
      <c r="K49" s="258"/>
      <c r="L49" s="258"/>
      <c r="M49" s="258"/>
      <c r="N49" s="258"/>
      <c r="O49" s="258"/>
      <c r="P49" s="259"/>
      <c r="Q49" s="210"/>
      <c r="R49" s="251"/>
      <c r="S49" s="252"/>
      <c r="T49" s="252"/>
      <c r="U49" s="252"/>
      <c r="V49" s="252"/>
      <c r="W49" s="252"/>
      <c r="X49" s="253"/>
      <c r="Y49" s="101"/>
      <c r="Z49" s="86"/>
      <c r="AA49" s="86"/>
    </row>
    <row r="50" spans="1:29">
      <c r="A50" s="272"/>
      <c r="B50" s="272"/>
      <c r="C50" s="272"/>
      <c r="D50" s="272"/>
      <c r="E50" s="272"/>
      <c r="F50" s="272"/>
      <c r="G50" s="272"/>
      <c r="H50" s="272"/>
      <c r="I50" s="272"/>
      <c r="J50" s="272"/>
      <c r="K50" s="272"/>
      <c r="L50" s="272"/>
      <c r="M50" s="272"/>
      <c r="N50" s="272"/>
      <c r="O50" s="272"/>
      <c r="P50" s="272"/>
      <c r="Q50" s="267"/>
      <c r="R50" s="293" t="s">
        <v>471</v>
      </c>
      <c r="S50" s="293"/>
      <c r="T50" s="293"/>
      <c r="U50" s="293"/>
      <c r="V50" s="293"/>
      <c r="W50" s="293"/>
      <c r="X50" s="293"/>
      <c r="Y50" s="293"/>
      <c r="Z50" s="293"/>
      <c r="AA50" s="293"/>
      <c r="AB50" s="293"/>
      <c r="AC50" s="293"/>
    </row>
    <row r="51" spans="1:29">
      <c r="A51" s="267"/>
      <c r="B51" s="267"/>
      <c r="C51" s="267"/>
      <c r="D51" s="267"/>
      <c r="E51" s="267"/>
      <c r="F51" s="267"/>
      <c r="G51" s="267"/>
      <c r="H51" s="267"/>
      <c r="I51" s="267"/>
      <c r="J51" s="267"/>
      <c r="K51" s="267"/>
      <c r="L51" s="267"/>
      <c r="M51" s="267"/>
      <c r="N51" s="267"/>
      <c r="O51" s="267"/>
      <c r="P51" s="267"/>
      <c r="Q51" s="267"/>
      <c r="R51" s="294"/>
      <c r="S51" s="294"/>
      <c r="T51" s="294"/>
      <c r="U51" s="294"/>
      <c r="V51" s="294"/>
      <c r="W51" s="294"/>
      <c r="X51" s="294"/>
      <c r="Y51" s="294"/>
      <c r="Z51" s="294"/>
      <c r="AA51" s="294"/>
      <c r="AB51" s="294"/>
      <c r="AC51" s="294"/>
    </row>
    <row r="52" spans="1:29">
      <c r="A52" s="267"/>
      <c r="B52" s="267"/>
      <c r="C52" s="267"/>
      <c r="D52" s="267"/>
      <c r="E52" s="267"/>
      <c r="F52" s="267"/>
      <c r="G52" s="267"/>
      <c r="H52" s="267"/>
      <c r="I52" s="267"/>
      <c r="J52" s="267"/>
      <c r="K52" s="267"/>
      <c r="L52" s="267"/>
      <c r="M52" s="267"/>
      <c r="N52" s="267"/>
      <c r="O52" s="267"/>
      <c r="P52" s="267"/>
      <c r="Q52" s="267"/>
      <c r="R52" s="295"/>
      <c r="S52" s="295"/>
      <c r="T52" s="295"/>
      <c r="U52" s="295"/>
      <c r="V52" s="295"/>
      <c r="W52" s="295"/>
      <c r="X52" s="295"/>
      <c r="Y52" s="295"/>
      <c r="Z52" s="295"/>
      <c r="AA52" s="295"/>
      <c r="AB52" s="295"/>
      <c r="AC52" s="295"/>
    </row>
    <row r="53" spans="1:29">
      <c r="A53" s="267"/>
      <c r="B53" s="267"/>
      <c r="C53" s="267"/>
      <c r="D53" s="267"/>
      <c r="E53" s="267"/>
      <c r="F53" s="267"/>
      <c r="G53" s="267"/>
      <c r="H53" s="267"/>
      <c r="I53" s="267"/>
      <c r="J53" s="267"/>
      <c r="K53" s="267"/>
      <c r="L53" s="267"/>
      <c r="M53" s="267"/>
      <c r="N53" s="267"/>
      <c r="O53" s="267"/>
      <c r="P53" s="267"/>
      <c r="Q53" s="267"/>
      <c r="R53" s="296" t="s">
        <v>472</v>
      </c>
      <c r="S53" s="297"/>
      <c r="T53" s="297"/>
      <c r="U53" s="297"/>
      <c r="V53" s="297"/>
      <c r="W53" s="297"/>
      <c r="X53" s="297"/>
      <c r="Y53" s="297"/>
      <c r="Z53" s="297"/>
      <c r="AA53" s="297"/>
      <c r="AB53" s="297"/>
      <c r="AC53" s="298"/>
    </row>
    <row r="54" spans="1:29" ht="16.5" thickBot="1">
      <c r="A54" s="267"/>
      <c r="B54" s="267"/>
      <c r="C54" s="267"/>
      <c r="D54" s="267"/>
      <c r="E54" s="267"/>
      <c r="F54" s="267"/>
      <c r="G54" s="267"/>
      <c r="H54" s="267"/>
      <c r="I54" s="267"/>
      <c r="J54" s="267"/>
      <c r="K54" s="267"/>
      <c r="L54" s="267"/>
      <c r="M54" s="267"/>
      <c r="N54" s="267"/>
      <c r="O54" s="267"/>
      <c r="P54" s="267"/>
      <c r="Q54" s="267"/>
      <c r="R54" s="299"/>
      <c r="S54" s="300"/>
      <c r="T54" s="300"/>
      <c r="U54" s="300"/>
      <c r="V54" s="300"/>
      <c r="W54" s="300"/>
      <c r="X54" s="300"/>
      <c r="Y54" s="300"/>
      <c r="Z54" s="300"/>
      <c r="AA54" s="300"/>
      <c r="AB54" s="300"/>
      <c r="AC54" s="301"/>
    </row>
    <row r="55" spans="1:29" ht="21" thickBot="1">
      <c r="A55" s="267"/>
      <c r="B55" s="267"/>
      <c r="C55" s="267"/>
      <c r="D55" s="267"/>
      <c r="E55" s="267"/>
      <c r="F55" s="267"/>
      <c r="G55" s="267"/>
      <c r="H55" s="267"/>
      <c r="I55" s="267"/>
      <c r="J55" s="267"/>
      <c r="K55" s="267"/>
      <c r="L55" s="267"/>
      <c r="M55" s="267"/>
      <c r="N55" s="267"/>
      <c r="O55" s="267"/>
      <c r="P55" s="267"/>
      <c r="Q55" s="267"/>
      <c r="R55" s="67" t="s">
        <v>7</v>
      </c>
      <c r="S55" s="302" t="s">
        <v>8</v>
      </c>
      <c r="T55" s="302"/>
      <c r="U55" s="302"/>
      <c r="V55" s="303" t="s">
        <v>473</v>
      </c>
      <c r="W55" s="303"/>
      <c r="X55" s="303"/>
      <c r="Y55" s="303"/>
      <c r="Z55" s="303"/>
      <c r="AA55" s="303"/>
      <c r="AB55" s="303"/>
      <c r="AC55" s="303"/>
    </row>
    <row r="56" spans="1:29" ht="16.5" thickBot="1">
      <c r="A56" s="267"/>
      <c r="B56" s="267"/>
      <c r="C56" s="267"/>
      <c r="D56" s="267"/>
      <c r="E56" s="267"/>
      <c r="F56" s="267"/>
      <c r="G56" s="267"/>
      <c r="H56" s="267"/>
      <c r="I56" s="267"/>
      <c r="J56" s="267"/>
      <c r="K56" s="267"/>
      <c r="L56" s="267"/>
      <c r="M56" s="267"/>
      <c r="N56" s="267"/>
      <c r="O56" s="267"/>
      <c r="P56" s="267"/>
      <c r="Q56" s="267"/>
      <c r="R56" s="68">
        <v>1</v>
      </c>
      <c r="S56" s="290" t="s">
        <v>474</v>
      </c>
      <c r="T56" s="290"/>
      <c r="U56" s="290"/>
      <c r="V56" s="291">
        <v>1</v>
      </c>
      <c r="W56" s="292"/>
      <c r="X56" s="290" t="s">
        <v>475</v>
      </c>
      <c r="Y56" s="290"/>
      <c r="Z56" s="290"/>
      <c r="AA56" s="290"/>
      <c r="AB56" s="290"/>
      <c r="AC56" s="290"/>
    </row>
    <row r="57" spans="1:29" ht="16.5" thickBot="1">
      <c r="A57" s="267"/>
      <c r="B57" s="267"/>
      <c r="C57" s="267"/>
      <c r="D57" s="267"/>
      <c r="E57" s="267"/>
      <c r="F57" s="267"/>
      <c r="G57" s="267"/>
      <c r="H57" s="267"/>
      <c r="I57" s="267"/>
      <c r="J57" s="267"/>
      <c r="K57" s="267"/>
      <c r="L57" s="267"/>
      <c r="M57" s="267"/>
      <c r="N57" s="267"/>
      <c r="O57" s="267"/>
      <c r="P57" s="267"/>
      <c r="Q57" s="267"/>
      <c r="R57" s="68">
        <v>2</v>
      </c>
      <c r="S57" s="290" t="s">
        <v>476</v>
      </c>
      <c r="T57" s="290"/>
      <c r="U57" s="290"/>
      <c r="V57" s="291">
        <v>2</v>
      </c>
      <c r="W57" s="292"/>
      <c r="X57" s="290" t="s">
        <v>477</v>
      </c>
      <c r="Y57" s="290"/>
      <c r="Z57" s="290"/>
      <c r="AA57" s="290"/>
      <c r="AB57" s="290"/>
      <c r="AC57" s="290"/>
    </row>
    <row r="58" spans="1:29" ht="16.5" thickBot="1">
      <c r="A58" s="267"/>
      <c r="B58" s="267"/>
      <c r="C58" s="267"/>
      <c r="D58" s="267"/>
      <c r="E58" s="267"/>
      <c r="F58" s="267"/>
      <c r="G58" s="267"/>
      <c r="H58" s="267"/>
      <c r="I58" s="267"/>
      <c r="J58" s="267"/>
      <c r="K58" s="267"/>
      <c r="L58" s="267"/>
      <c r="M58" s="267"/>
      <c r="N58" s="267"/>
      <c r="O58" s="267"/>
      <c r="P58" s="267"/>
      <c r="Q58" s="267"/>
      <c r="R58" s="68">
        <v>3</v>
      </c>
      <c r="S58" s="290" t="s">
        <v>478</v>
      </c>
      <c r="T58" s="290"/>
      <c r="U58" s="290"/>
      <c r="V58" s="291">
        <v>3</v>
      </c>
      <c r="W58" s="292"/>
      <c r="X58" s="290" t="s">
        <v>479</v>
      </c>
      <c r="Y58" s="290"/>
      <c r="Z58" s="290"/>
      <c r="AA58" s="290"/>
      <c r="AB58" s="290"/>
      <c r="AC58" s="290"/>
    </row>
    <row r="59" spans="1:29" ht="16.5" thickBot="1">
      <c r="A59" s="267"/>
      <c r="B59" s="267"/>
      <c r="C59" s="267"/>
      <c r="D59" s="267"/>
      <c r="E59" s="267"/>
      <c r="F59" s="267"/>
      <c r="G59" s="267"/>
      <c r="H59" s="267"/>
      <c r="I59" s="267"/>
      <c r="J59" s="267"/>
      <c r="K59" s="267"/>
      <c r="L59" s="267"/>
      <c r="M59" s="267"/>
      <c r="N59" s="267"/>
      <c r="O59" s="267"/>
      <c r="P59" s="267"/>
      <c r="Q59" s="267"/>
      <c r="R59" s="68">
        <v>4</v>
      </c>
      <c r="S59" s="290" t="s">
        <v>480</v>
      </c>
      <c r="T59" s="290"/>
      <c r="U59" s="290"/>
      <c r="V59" s="291">
        <v>4</v>
      </c>
      <c r="W59" s="292"/>
      <c r="X59" s="290" t="s">
        <v>481</v>
      </c>
      <c r="Y59" s="290"/>
      <c r="Z59" s="290"/>
      <c r="AA59" s="290"/>
      <c r="AB59" s="290"/>
      <c r="AC59" s="290"/>
    </row>
    <row r="60" spans="1:29" ht="16.5" thickBot="1">
      <c r="A60" s="267"/>
      <c r="B60" s="267"/>
      <c r="C60" s="267"/>
      <c r="D60" s="267"/>
      <c r="E60" s="267"/>
      <c r="F60" s="267"/>
      <c r="G60" s="267"/>
      <c r="H60" s="267"/>
      <c r="I60" s="267"/>
      <c r="J60" s="267"/>
      <c r="K60" s="267"/>
      <c r="L60" s="267"/>
      <c r="M60" s="267"/>
      <c r="N60" s="267"/>
      <c r="O60" s="267"/>
      <c r="P60" s="267"/>
      <c r="Q60" s="267"/>
      <c r="R60" s="68">
        <v>5</v>
      </c>
      <c r="S60" s="290" t="s">
        <v>482</v>
      </c>
      <c r="T60" s="290"/>
      <c r="U60" s="290"/>
      <c r="V60" s="291">
        <v>5</v>
      </c>
      <c r="W60" s="292"/>
      <c r="X60" s="290" t="s">
        <v>483</v>
      </c>
      <c r="Y60" s="290"/>
      <c r="Z60" s="290"/>
      <c r="AA60" s="290"/>
      <c r="AB60" s="290"/>
      <c r="AC60" s="290"/>
    </row>
    <row r="61" spans="1:29" ht="16.5" thickBot="1">
      <c r="A61" s="267"/>
      <c r="B61" s="267"/>
      <c r="C61" s="267"/>
      <c r="D61" s="267"/>
      <c r="E61" s="267"/>
      <c r="F61" s="267"/>
      <c r="G61" s="267"/>
      <c r="H61" s="267"/>
      <c r="I61" s="267"/>
      <c r="J61" s="267"/>
      <c r="K61" s="267"/>
      <c r="L61" s="267"/>
      <c r="M61" s="267"/>
      <c r="N61" s="267"/>
      <c r="O61" s="267"/>
      <c r="P61" s="267"/>
      <c r="Q61" s="267"/>
      <c r="R61" s="68">
        <v>6</v>
      </c>
      <c r="S61" s="290" t="s">
        <v>484</v>
      </c>
      <c r="T61" s="290"/>
      <c r="U61" s="290"/>
      <c r="V61" s="291">
        <v>6</v>
      </c>
      <c r="W61" s="292"/>
      <c r="X61" s="290" t="s">
        <v>485</v>
      </c>
      <c r="Y61" s="290"/>
      <c r="Z61" s="290"/>
      <c r="AA61" s="290"/>
      <c r="AB61" s="290"/>
      <c r="AC61" s="290"/>
    </row>
    <row r="62" spans="1:29" ht="16.5" thickBot="1">
      <c r="A62" s="267"/>
      <c r="B62" s="267"/>
      <c r="C62" s="267"/>
      <c r="D62" s="267"/>
      <c r="E62" s="267"/>
      <c r="F62" s="267"/>
      <c r="G62" s="267"/>
      <c r="H62" s="267"/>
      <c r="I62" s="267"/>
      <c r="J62" s="267"/>
      <c r="K62" s="267"/>
      <c r="L62" s="267"/>
      <c r="M62" s="267"/>
      <c r="N62" s="267"/>
      <c r="O62" s="267"/>
      <c r="P62" s="267"/>
      <c r="Q62" s="267"/>
      <c r="R62" s="68">
        <v>7</v>
      </c>
      <c r="S62" s="290" t="s">
        <v>486</v>
      </c>
      <c r="T62" s="290"/>
      <c r="U62" s="290"/>
      <c r="V62" s="291">
        <v>7</v>
      </c>
      <c r="W62" s="292"/>
      <c r="X62" s="290" t="s">
        <v>487</v>
      </c>
      <c r="Y62" s="290"/>
      <c r="Z62" s="290"/>
      <c r="AA62" s="290"/>
      <c r="AB62" s="290"/>
      <c r="AC62" s="290"/>
    </row>
  </sheetData>
  <sheetProtection password="EDD8" sheet="1" objects="1" scenarios="1" selectLockedCells="1" autoFilter="0"/>
  <autoFilter ref="A20:C20">
    <filterColumn colId="1" showButton="0"/>
  </autoFilter>
  <mergeCells count="288">
    <mergeCell ref="A45:C47"/>
    <mergeCell ref="F45:I47"/>
    <mergeCell ref="L45:P47"/>
    <mergeCell ref="S58:U58"/>
    <mergeCell ref="V58:W58"/>
    <mergeCell ref="J26:K26"/>
    <mergeCell ref="L26:M26"/>
    <mergeCell ref="N26:O26"/>
    <mergeCell ref="B28:C28"/>
    <mergeCell ref="D28:E28"/>
    <mergeCell ref="F28:G28"/>
    <mergeCell ref="H28:I28"/>
    <mergeCell ref="D45:E47"/>
    <mergeCell ref="J45:K47"/>
    <mergeCell ref="A50:P62"/>
    <mergeCell ref="Q50:Q62"/>
    <mergeCell ref="S57:U57"/>
    <mergeCell ref="L30:M30"/>
    <mergeCell ref="L31:M31"/>
    <mergeCell ref="N31:O31"/>
    <mergeCell ref="J31:K31"/>
    <mergeCell ref="N37:O37"/>
    <mergeCell ref="N35:O35"/>
    <mergeCell ref="S35:U35"/>
    <mergeCell ref="X61:AC61"/>
    <mergeCell ref="S62:U62"/>
    <mergeCell ref="V62:W62"/>
    <mergeCell ref="X62:AC62"/>
    <mergeCell ref="S59:U59"/>
    <mergeCell ref="V59:W59"/>
    <mergeCell ref="X59:AC59"/>
    <mergeCell ref="S60:U60"/>
    <mergeCell ref="V60:W60"/>
    <mergeCell ref="X60:AC60"/>
    <mergeCell ref="S61:U61"/>
    <mergeCell ref="V61:W61"/>
    <mergeCell ref="X58:AC58"/>
    <mergeCell ref="R50:AC52"/>
    <mergeCell ref="R53:AC54"/>
    <mergeCell ref="S55:U55"/>
    <mergeCell ref="V55:AC55"/>
    <mergeCell ref="S56:U56"/>
    <mergeCell ref="V56:W56"/>
    <mergeCell ref="X56:AC56"/>
    <mergeCell ref="S20:U20"/>
    <mergeCell ref="V20:X20"/>
    <mergeCell ref="V37:X37"/>
    <mergeCell ref="S41:U41"/>
    <mergeCell ref="V41:AC41"/>
    <mergeCell ref="R42:X42"/>
    <mergeCell ref="S26:U26"/>
    <mergeCell ref="V26:X26"/>
    <mergeCell ref="S27:U27"/>
    <mergeCell ref="V27:X27"/>
    <mergeCell ref="V57:W57"/>
    <mergeCell ref="X57:AC57"/>
    <mergeCell ref="S24:U24"/>
    <mergeCell ref="V24:X24"/>
    <mergeCell ref="V23:X23"/>
    <mergeCell ref="V32:X32"/>
    <mergeCell ref="N25:O25"/>
    <mergeCell ref="N22:O22"/>
    <mergeCell ref="H25:I25"/>
    <mergeCell ref="J25:K25"/>
    <mergeCell ref="L25:M25"/>
    <mergeCell ref="N29:O29"/>
    <mergeCell ref="S31:U31"/>
    <mergeCell ref="V31:X31"/>
    <mergeCell ref="R45:X49"/>
    <mergeCell ref="B48:P49"/>
    <mergeCell ref="B30:C30"/>
    <mergeCell ref="F25:G25"/>
    <mergeCell ref="B27:C27"/>
    <mergeCell ref="D27:E27"/>
    <mergeCell ref="F27:G27"/>
    <mergeCell ref="H27:I27"/>
    <mergeCell ref="J27:K27"/>
    <mergeCell ref="L27:M27"/>
    <mergeCell ref="N27:O27"/>
    <mergeCell ref="B26:C26"/>
    <mergeCell ref="D26:E26"/>
    <mergeCell ref="F26:G26"/>
    <mergeCell ref="H26:I26"/>
    <mergeCell ref="V36:X36"/>
    <mergeCell ref="F19:G19"/>
    <mergeCell ref="H19:I19"/>
    <mergeCell ref="J19:K19"/>
    <mergeCell ref="L18:M18"/>
    <mergeCell ref="L19:M19"/>
    <mergeCell ref="N19:O19"/>
    <mergeCell ref="S21:U21"/>
    <mergeCell ref="V21:X21"/>
    <mergeCell ref="J23:K23"/>
    <mergeCell ref="L23:M23"/>
    <mergeCell ref="N23:O23"/>
    <mergeCell ref="R17:R19"/>
    <mergeCell ref="F20:G20"/>
    <mergeCell ref="N18:O18"/>
    <mergeCell ref="N12:O16"/>
    <mergeCell ref="H20:I20"/>
    <mergeCell ref="J20:K20"/>
    <mergeCell ref="L20:M20"/>
    <mergeCell ref="N24:O24"/>
    <mergeCell ref="S23:U23"/>
    <mergeCell ref="A12:A19"/>
    <mergeCell ref="B12:C19"/>
    <mergeCell ref="L24:M24"/>
    <mergeCell ref="N21:O21"/>
    <mergeCell ref="B21:C21"/>
    <mergeCell ref="D21:E21"/>
    <mergeCell ref="F21:G21"/>
    <mergeCell ref="H21:I21"/>
    <mergeCell ref="J21:K21"/>
    <mergeCell ref="L21:M21"/>
    <mergeCell ref="B22:C22"/>
    <mergeCell ref="D22:E22"/>
    <mergeCell ref="F22:G22"/>
    <mergeCell ref="H22:I22"/>
    <mergeCell ref="J22:K22"/>
    <mergeCell ref="L22:M22"/>
    <mergeCell ref="H23:I23"/>
    <mergeCell ref="D19:E19"/>
    <mergeCell ref="B20:C20"/>
    <mergeCell ref="D20:E20"/>
    <mergeCell ref="B25:C25"/>
    <mergeCell ref="D25:E25"/>
    <mergeCell ref="N20:O20"/>
    <mergeCell ref="A7:B7"/>
    <mergeCell ref="C7:P7"/>
    <mergeCell ref="E8:F8"/>
    <mergeCell ref="G8:H8"/>
    <mergeCell ref="I8:L8"/>
    <mergeCell ref="M8:P8"/>
    <mergeCell ref="D18:E18"/>
    <mergeCell ref="F18:G18"/>
    <mergeCell ref="H18:I18"/>
    <mergeCell ref="J18:K18"/>
    <mergeCell ref="D11:E11"/>
    <mergeCell ref="F11:G11"/>
    <mergeCell ref="H11:I11"/>
    <mergeCell ref="J11:K11"/>
    <mergeCell ref="A11:C11"/>
    <mergeCell ref="H24:I24"/>
    <mergeCell ref="J24:K24"/>
    <mergeCell ref="D12:G13"/>
    <mergeCell ref="H12:M13"/>
    <mergeCell ref="O1:P3"/>
    <mergeCell ref="B4:C4"/>
    <mergeCell ref="D4:K4"/>
    <mergeCell ref="L4:P4"/>
    <mergeCell ref="A5:P5"/>
    <mergeCell ref="A6:D6"/>
    <mergeCell ref="P12:P17"/>
    <mergeCell ref="D14:E16"/>
    <mergeCell ref="F14:G16"/>
    <mergeCell ref="H14:I16"/>
    <mergeCell ref="J14:K16"/>
    <mergeCell ref="L14:M16"/>
    <mergeCell ref="B9:K9"/>
    <mergeCell ref="L9:N9"/>
    <mergeCell ref="O9:P9"/>
    <mergeCell ref="A10:B10"/>
    <mergeCell ref="C10:G10"/>
    <mergeCell ref="H10:J10"/>
    <mergeCell ref="K10:P10"/>
    <mergeCell ref="L11:P11"/>
    <mergeCell ref="B2:N3"/>
    <mergeCell ref="B1:N1"/>
    <mergeCell ref="E6:P6"/>
    <mergeCell ref="A1:A4"/>
    <mergeCell ref="B23:C23"/>
    <mergeCell ref="D23:E23"/>
    <mergeCell ref="F23:G23"/>
    <mergeCell ref="B24:C24"/>
    <mergeCell ref="D24:E24"/>
    <mergeCell ref="F24:G24"/>
    <mergeCell ref="S28:U28"/>
    <mergeCell ref="V28:X28"/>
    <mergeCell ref="S30:U30"/>
    <mergeCell ref="V30:X30"/>
    <mergeCell ref="S29:U29"/>
    <mergeCell ref="V29:X29"/>
    <mergeCell ref="N30:O30"/>
    <mergeCell ref="J28:K28"/>
    <mergeCell ref="L28:M28"/>
    <mergeCell ref="N28:O28"/>
    <mergeCell ref="D30:E30"/>
    <mergeCell ref="F30:G30"/>
    <mergeCell ref="H30:I30"/>
    <mergeCell ref="J30:K30"/>
    <mergeCell ref="J29:K29"/>
    <mergeCell ref="L29:M29"/>
    <mergeCell ref="S25:U25"/>
    <mergeCell ref="V25:X25"/>
    <mergeCell ref="H29:I29"/>
    <mergeCell ref="B29:C29"/>
    <mergeCell ref="D29:E29"/>
    <mergeCell ref="F29:G29"/>
    <mergeCell ref="B31:C31"/>
    <mergeCell ref="D31:E31"/>
    <mergeCell ref="F31:G31"/>
    <mergeCell ref="H31:I31"/>
    <mergeCell ref="B32:C32"/>
    <mergeCell ref="D32:E32"/>
    <mergeCell ref="F32:G32"/>
    <mergeCell ref="H32:I32"/>
    <mergeCell ref="A43:P44"/>
    <mergeCell ref="R43:T44"/>
    <mergeCell ref="L39:M39"/>
    <mergeCell ref="S39:U39"/>
    <mergeCell ref="W43:X44"/>
    <mergeCell ref="V39:X39"/>
    <mergeCell ref="B40:C40"/>
    <mergeCell ref="D40:E40"/>
    <mergeCell ref="F40:G40"/>
    <mergeCell ref="H40:I40"/>
    <mergeCell ref="J40:K40"/>
    <mergeCell ref="L40:M40"/>
    <mergeCell ref="V40:X40"/>
    <mergeCell ref="B39:C39"/>
    <mergeCell ref="D39:E39"/>
    <mergeCell ref="F39:G39"/>
    <mergeCell ref="C41:P42"/>
    <mergeCell ref="U43:V44"/>
    <mergeCell ref="N39:O39"/>
    <mergeCell ref="N40:O40"/>
    <mergeCell ref="S40:U40"/>
    <mergeCell ref="H39:I39"/>
    <mergeCell ref="J39:K39"/>
    <mergeCell ref="J32:K32"/>
    <mergeCell ref="L32:M32"/>
    <mergeCell ref="N32:O32"/>
    <mergeCell ref="S32:U32"/>
    <mergeCell ref="B36:C36"/>
    <mergeCell ref="D36:E36"/>
    <mergeCell ref="F36:G36"/>
    <mergeCell ref="H36:I36"/>
    <mergeCell ref="J36:K36"/>
    <mergeCell ref="L36:M36"/>
    <mergeCell ref="B35:C35"/>
    <mergeCell ref="D35:E35"/>
    <mergeCell ref="F35:G35"/>
    <mergeCell ref="H35:I35"/>
    <mergeCell ref="J35:K35"/>
    <mergeCell ref="B33:C33"/>
    <mergeCell ref="D33:E33"/>
    <mergeCell ref="F33:G33"/>
    <mergeCell ref="H33:I33"/>
    <mergeCell ref="J33:K33"/>
    <mergeCell ref="B34:C34"/>
    <mergeCell ref="D34:E34"/>
    <mergeCell ref="F34:G34"/>
    <mergeCell ref="H34:I34"/>
    <mergeCell ref="S38:U38"/>
    <mergeCell ref="N33:O33"/>
    <mergeCell ref="S33:U33"/>
    <mergeCell ref="J34:K34"/>
    <mergeCell ref="L34:M34"/>
    <mergeCell ref="N34:O34"/>
    <mergeCell ref="S37:U37"/>
    <mergeCell ref="L33:M33"/>
    <mergeCell ref="L35:M35"/>
    <mergeCell ref="N36:O36"/>
    <mergeCell ref="S36:U36"/>
    <mergeCell ref="V38:X38"/>
    <mergeCell ref="J38:K38"/>
    <mergeCell ref="H37:I37"/>
    <mergeCell ref="J37:K37"/>
    <mergeCell ref="N38:O38"/>
    <mergeCell ref="B38:C38"/>
    <mergeCell ref="D38:E38"/>
    <mergeCell ref="F38:G38"/>
    <mergeCell ref="H38:I38"/>
    <mergeCell ref="L38:M38"/>
    <mergeCell ref="B37:C37"/>
    <mergeCell ref="L37:M37"/>
    <mergeCell ref="Q1:Q49"/>
    <mergeCell ref="R1:X16"/>
    <mergeCell ref="V17:X19"/>
    <mergeCell ref="S22:U22"/>
    <mergeCell ref="V22:X22"/>
    <mergeCell ref="S17:U19"/>
    <mergeCell ref="V33:X33"/>
    <mergeCell ref="S34:U34"/>
    <mergeCell ref="V34:X34"/>
    <mergeCell ref="V35:X35"/>
    <mergeCell ref="D37:E37"/>
    <mergeCell ref="F37:G37"/>
  </mergeCells>
  <printOptions horizontalCentered="1"/>
  <pageMargins left="0.35" right="0.35" top="0.3" bottom="0.3" header="0.3" footer="0.3"/>
  <pageSetup paperSize="9" orientation="portrait" errors="blank" r:id="rId1"/>
  <headerFooter>
    <oddFooter>&amp;R&amp;A</oddFooter>
  </headerFooter>
  <legacyDrawing r:id="rId2"/>
  <oleObjects>
    <oleObject progId="PBrush" shapeId="32769" r:id="rId3"/>
    <oleObject progId="PBrush" shapeId="32770" r:id="rId4"/>
  </oleObjects>
</worksheet>
</file>

<file path=xl/worksheets/sheet8.xml><?xml version="1.0" encoding="utf-8"?>
<worksheet xmlns="http://schemas.openxmlformats.org/spreadsheetml/2006/main" xmlns:r="http://schemas.openxmlformats.org/officeDocument/2006/relationships">
  <sheetPr codeName="Sheet9"/>
  <dimension ref="A1:CY62"/>
  <sheetViews>
    <sheetView topLeftCell="A6" zoomScaleNormal="100" workbookViewId="0">
      <selection activeCell="A21" sqref="A21"/>
    </sheetView>
  </sheetViews>
  <sheetFormatPr defaultRowHeight="15.75"/>
  <cols>
    <col min="1" max="1" width="9.7109375" style="2" customWidth="1"/>
    <col min="2" max="2" width="8.7109375" style="19" customWidth="1"/>
    <col min="3" max="3" width="5.7109375" style="19" customWidth="1"/>
    <col min="4" max="4" width="8" style="2" customWidth="1"/>
    <col min="5" max="5" width="3.5703125" style="2" customWidth="1"/>
    <col min="6" max="6" width="7" style="2" customWidth="1"/>
    <col min="7" max="7" width="4.7109375" style="2" customWidth="1"/>
    <col min="8" max="8" width="7" style="2" customWidth="1"/>
    <col min="9" max="9" width="3.28515625" style="2" customWidth="1"/>
    <col min="10" max="10" width="7.28515625" style="2" customWidth="1"/>
    <col min="11" max="11" width="3" style="2" customWidth="1"/>
    <col min="12" max="12" width="6.5703125" style="2" customWidth="1"/>
    <col min="13" max="13" width="4.140625" style="2" customWidth="1"/>
    <col min="14" max="14" width="6.5703125" style="2" customWidth="1"/>
    <col min="15" max="15" width="4.140625" style="2" customWidth="1"/>
    <col min="16" max="16" width="6.85546875" style="2" customWidth="1"/>
    <col min="17" max="17" width="4.28515625" style="2" customWidth="1"/>
    <col min="18" max="18" width="20.7109375" style="2" customWidth="1"/>
    <col min="19" max="20" width="9.140625" style="2"/>
    <col min="21" max="21" width="5.140625" style="2" customWidth="1"/>
    <col min="22" max="23" width="9.140625" style="2"/>
    <col min="24" max="24" width="12.85546875" style="2" customWidth="1"/>
    <col min="25" max="27" width="12.85546875" style="2" hidden="1" customWidth="1"/>
    <col min="28" max="28" width="19" style="2" hidden="1" customWidth="1"/>
    <col min="29" max="29" width="13" style="2" hidden="1" customWidth="1"/>
    <col min="30" max="30" width="16.42578125" style="2" hidden="1" customWidth="1"/>
    <col min="31" max="31" width="15.42578125" style="2" hidden="1" customWidth="1"/>
    <col min="32" max="32" width="17.28515625" style="2" hidden="1" customWidth="1"/>
    <col min="33" max="33" width="19.28515625" style="2" hidden="1" customWidth="1"/>
    <col min="34" max="34" width="17" style="2" hidden="1" customWidth="1"/>
    <col min="35" max="35" width="15.42578125" style="2" hidden="1" customWidth="1"/>
    <col min="36" max="36" width="17.85546875" style="2" hidden="1" customWidth="1"/>
    <col min="37" max="37" width="17.140625" style="2" hidden="1" customWidth="1"/>
    <col min="38" max="38" width="13.28515625" style="2" hidden="1" customWidth="1"/>
    <col min="39" max="39" width="15" style="2" hidden="1" customWidth="1"/>
    <col min="40" max="40" width="13.85546875" style="2" hidden="1" customWidth="1"/>
    <col min="41" max="41" width="14.7109375" style="2" hidden="1" customWidth="1"/>
    <col min="42" max="42" width="18.140625" style="2" hidden="1" customWidth="1"/>
    <col min="43" max="43" width="16" style="2" hidden="1" customWidth="1"/>
    <col min="44" max="44" width="14.140625" style="2" hidden="1" customWidth="1"/>
    <col min="45" max="45" width="17" style="2" hidden="1" customWidth="1"/>
    <col min="46" max="46" width="14.7109375" style="2" hidden="1" customWidth="1"/>
    <col min="47" max="47" width="15" style="2" hidden="1" customWidth="1"/>
    <col min="48" max="48" width="14.7109375" style="2" hidden="1" customWidth="1"/>
    <col min="49" max="49" width="17.140625" style="2" hidden="1" customWidth="1"/>
    <col min="50" max="50" width="13.5703125" style="2" hidden="1" customWidth="1"/>
    <col min="51" max="51" width="14.28515625" style="2" hidden="1" customWidth="1"/>
    <col min="52" max="52" width="11.5703125" style="2" hidden="1" customWidth="1"/>
    <col min="53" max="53" width="11.42578125" style="2" hidden="1" customWidth="1"/>
    <col min="54" max="54" width="12.7109375" style="2" hidden="1" customWidth="1"/>
    <col min="55" max="55" width="18.42578125" style="2" hidden="1" customWidth="1"/>
    <col min="56" max="56" width="14.7109375" style="2" hidden="1" customWidth="1"/>
    <col min="57" max="57" width="19.28515625" style="2" hidden="1" customWidth="1"/>
    <col min="58" max="58" width="17" style="2" hidden="1" customWidth="1"/>
    <col min="59" max="59" width="16.7109375" style="2" hidden="1" customWidth="1"/>
    <col min="60" max="60" width="14.85546875" style="2" hidden="1" customWidth="1"/>
    <col min="61" max="61" width="13.140625" style="2" hidden="1" customWidth="1"/>
    <col min="62" max="62" width="13" style="2" hidden="1" customWidth="1"/>
    <col min="63" max="63" width="14.28515625" style="2" hidden="1" customWidth="1"/>
    <col min="64" max="64" width="11" style="2" hidden="1" customWidth="1"/>
    <col min="65" max="65" width="13.42578125" style="2" hidden="1" customWidth="1"/>
    <col min="66" max="66" width="11.85546875" style="2" hidden="1" customWidth="1"/>
    <col min="67" max="67" width="11.7109375" style="2" hidden="1" customWidth="1"/>
    <col min="68" max="68" width="15.28515625" style="2" hidden="1" customWidth="1"/>
    <col min="69" max="69" width="13.85546875" style="2" hidden="1" customWidth="1"/>
    <col min="70" max="70" width="12.7109375" style="2" hidden="1" customWidth="1"/>
    <col min="71" max="71" width="17.7109375" style="2" hidden="1" customWidth="1"/>
    <col min="72" max="72" width="13.42578125" style="2" hidden="1" customWidth="1"/>
    <col min="73" max="73" width="12.7109375" style="2" hidden="1" customWidth="1"/>
    <col min="74" max="74" width="13.85546875" style="2" hidden="1" customWidth="1"/>
    <col min="75" max="75" width="16.85546875" style="2" hidden="1" customWidth="1"/>
    <col min="76" max="76" width="14.7109375" style="2" hidden="1" customWidth="1"/>
    <col min="77" max="77" width="18" style="2" hidden="1" customWidth="1"/>
    <col min="78" max="78" width="20.7109375" style="2" hidden="1" customWidth="1"/>
    <col min="79" max="79" width="21.7109375" style="2" hidden="1" customWidth="1"/>
    <col min="80" max="80" width="23.85546875" style="2" hidden="1" customWidth="1"/>
    <col min="81" max="81" width="24.140625" style="2" hidden="1" customWidth="1"/>
    <col min="82" max="82" width="18.42578125" style="2" hidden="1" customWidth="1"/>
    <col min="83" max="83" width="17" style="2" hidden="1" customWidth="1"/>
    <col min="84" max="84" width="20" style="2" hidden="1" customWidth="1"/>
    <col min="85" max="85" width="18" style="2" hidden="1" customWidth="1"/>
    <col min="86" max="86" width="18.85546875" style="2" hidden="1" customWidth="1"/>
    <col min="87" max="87" width="20.42578125" style="2" hidden="1" customWidth="1"/>
    <col min="88" max="88" width="16.42578125" style="2" hidden="1" customWidth="1"/>
    <col min="89" max="90" width="17.5703125" style="2" hidden="1" customWidth="1"/>
    <col min="91" max="91" width="17.7109375" style="2" hidden="1" customWidth="1"/>
    <col min="92" max="92" width="19" style="2" hidden="1" customWidth="1"/>
    <col min="93" max="93" width="16.5703125" style="2" hidden="1" customWidth="1"/>
    <col min="94" max="94" width="17" style="2" hidden="1" customWidth="1"/>
    <col min="95" max="95" width="20.85546875" style="2" hidden="1" customWidth="1"/>
    <col min="96" max="96" width="18.7109375" style="2" hidden="1" customWidth="1"/>
    <col min="97" max="97" width="16.7109375" style="2" hidden="1" customWidth="1"/>
    <col min="98" max="98" width="16.85546875" style="2" hidden="1" customWidth="1"/>
    <col min="99" max="99" width="20.140625" style="2" hidden="1" customWidth="1"/>
    <col min="100" max="100" width="17.28515625" style="2" hidden="1" customWidth="1"/>
    <col min="101" max="101" width="16.85546875" style="2" hidden="1" customWidth="1"/>
    <col min="102" max="102" width="16.7109375" style="2" hidden="1" customWidth="1"/>
    <col min="103" max="103" width="20.42578125" style="2" hidden="1" customWidth="1"/>
    <col min="104" max="16384" width="9.140625" style="2"/>
  </cols>
  <sheetData>
    <row r="1" spans="1:27" s="20" customFormat="1" ht="12" customHeight="1">
      <c r="A1" s="216"/>
      <c r="B1" s="219" t="s">
        <v>900</v>
      </c>
      <c r="C1" s="219"/>
      <c r="D1" s="219"/>
      <c r="E1" s="219"/>
      <c r="F1" s="219"/>
      <c r="G1" s="219"/>
      <c r="H1" s="219"/>
      <c r="I1" s="219"/>
      <c r="J1" s="219"/>
      <c r="K1" s="219"/>
      <c r="L1" s="219"/>
      <c r="M1" s="219"/>
      <c r="N1" s="219"/>
      <c r="O1" s="210"/>
      <c r="P1" s="210"/>
      <c r="Q1" s="210"/>
      <c r="R1" s="322" t="s">
        <v>117</v>
      </c>
      <c r="S1" s="323"/>
      <c r="T1" s="323"/>
      <c r="U1" s="323"/>
      <c r="V1" s="323"/>
      <c r="W1" s="323"/>
      <c r="X1" s="323"/>
      <c r="Y1" s="106"/>
      <c r="Z1" s="91"/>
      <c r="AA1" s="91"/>
    </row>
    <row r="2" spans="1:27" s="20" customFormat="1" ht="12" customHeight="1">
      <c r="A2" s="216"/>
      <c r="B2" s="218" t="s">
        <v>0</v>
      </c>
      <c r="C2" s="218"/>
      <c r="D2" s="218"/>
      <c r="E2" s="218"/>
      <c r="F2" s="218"/>
      <c r="G2" s="218"/>
      <c r="H2" s="218"/>
      <c r="I2" s="218"/>
      <c r="J2" s="218"/>
      <c r="K2" s="218"/>
      <c r="L2" s="218"/>
      <c r="M2" s="218"/>
      <c r="N2" s="218"/>
      <c r="O2" s="210"/>
      <c r="P2" s="210"/>
      <c r="Q2" s="210"/>
      <c r="R2" s="324"/>
      <c r="S2" s="325"/>
      <c r="T2" s="325"/>
      <c r="U2" s="325"/>
      <c r="V2" s="325"/>
      <c r="W2" s="325"/>
      <c r="X2" s="325"/>
      <c r="Y2" s="106"/>
      <c r="Z2" s="91"/>
      <c r="AA2" s="91"/>
    </row>
    <row r="3" spans="1:27" s="20" customFormat="1" ht="12" customHeight="1">
      <c r="A3" s="216"/>
      <c r="B3" s="218"/>
      <c r="C3" s="218"/>
      <c r="D3" s="218"/>
      <c r="E3" s="218"/>
      <c r="F3" s="218"/>
      <c r="G3" s="218"/>
      <c r="H3" s="218"/>
      <c r="I3" s="218"/>
      <c r="J3" s="218"/>
      <c r="K3" s="218"/>
      <c r="L3" s="218"/>
      <c r="M3" s="218"/>
      <c r="N3" s="218"/>
      <c r="O3" s="210"/>
      <c r="P3" s="210"/>
      <c r="Q3" s="210"/>
      <c r="R3" s="324"/>
      <c r="S3" s="325"/>
      <c r="T3" s="325"/>
      <c r="U3" s="325"/>
      <c r="V3" s="325"/>
      <c r="W3" s="325"/>
      <c r="X3" s="325"/>
      <c r="Y3" s="106"/>
      <c r="Z3" s="91"/>
      <c r="AA3" s="91"/>
    </row>
    <row r="4" spans="1:27" s="20" customFormat="1" ht="18" customHeight="1">
      <c r="A4" s="216"/>
      <c r="B4" s="216"/>
      <c r="C4" s="216"/>
      <c r="D4" s="210" t="s">
        <v>16</v>
      </c>
      <c r="E4" s="210"/>
      <c r="F4" s="210"/>
      <c r="G4" s="210"/>
      <c r="H4" s="210"/>
      <c r="I4" s="210"/>
      <c r="J4" s="210"/>
      <c r="K4" s="210"/>
      <c r="L4" s="329"/>
      <c r="M4" s="329"/>
      <c r="N4" s="329"/>
      <c r="O4" s="329"/>
      <c r="P4" s="329"/>
      <c r="Q4" s="210"/>
      <c r="R4" s="324"/>
      <c r="S4" s="325"/>
      <c r="T4" s="325"/>
      <c r="U4" s="325"/>
      <c r="V4" s="325"/>
      <c r="W4" s="325"/>
      <c r="X4" s="325"/>
      <c r="Y4" s="106"/>
      <c r="Z4" s="91"/>
      <c r="AA4" s="91"/>
    </row>
    <row r="5" spans="1:27" s="20" customFormat="1" ht="11.25" customHeight="1">
      <c r="A5" s="216"/>
      <c r="B5" s="216"/>
      <c r="C5" s="216"/>
      <c r="D5" s="216"/>
      <c r="E5" s="216"/>
      <c r="F5" s="216"/>
      <c r="G5" s="216"/>
      <c r="H5" s="216"/>
      <c r="I5" s="216"/>
      <c r="J5" s="216"/>
      <c r="K5" s="216"/>
      <c r="L5" s="216"/>
      <c r="M5" s="216"/>
      <c r="N5" s="216"/>
      <c r="O5" s="216"/>
      <c r="P5" s="216"/>
      <c r="Q5" s="210"/>
      <c r="R5" s="324"/>
      <c r="S5" s="325"/>
      <c r="T5" s="325"/>
      <c r="U5" s="325"/>
      <c r="V5" s="325"/>
      <c r="W5" s="325"/>
      <c r="X5" s="325"/>
      <c r="Y5" s="106"/>
      <c r="Z5" s="91"/>
      <c r="AA5" s="91"/>
    </row>
    <row r="6" spans="1:27" s="22" customFormat="1" ht="21.95" customHeight="1">
      <c r="A6" s="215" t="s">
        <v>332</v>
      </c>
      <c r="B6" s="215"/>
      <c r="C6" s="215"/>
      <c r="D6" s="215"/>
      <c r="E6" s="217" t="str">
        <f>Sheet1!$E$6</f>
        <v xml:space="preserve">Architecture </v>
      </c>
      <c r="F6" s="217"/>
      <c r="G6" s="217"/>
      <c r="H6" s="217"/>
      <c r="I6" s="217"/>
      <c r="J6" s="217"/>
      <c r="K6" s="217"/>
      <c r="L6" s="217"/>
      <c r="M6" s="217"/>
      <c r="N6" s="217"/>
      <c r="O6" s="217"/>
      <c r="P6" s="217"/>
      <c r="Q6" s="210"/>
      <c r="R6" s="324"/>
      <c r="S6" s="325"/>
      <c r="T6" s="325"/>
      <c r="U6" s="326"/>
      <c r="V6" s="326"/>
      <c r="W6" s="326"/>
      <c r="X6" s="326"/>
      <c r="Y6" s="107"/>
      <c r="Z6" s="92"/>
      <c r="AA6" s="92"/>
    </row>
    <row r="7" spans="1:27" s="22" customFormat="1" ht="21.95" customHeight="1">
      <c r="A7" s="215" t="s">
        <v>333</v>
      </c>
      <c r="B7" s="215"/>
      <c r="C7" s="217" t="str">
        <f>Sheet1!$C$7</f>
        <v>B.ARCH</v>
      </c>
      <c r="D7" s="217"/>
      <c r="E7" s="217"/>
      <c r="F7" s="217"/>
      <c r="G7" s="217"/>
      <c r="H7" s="217"/>
      <c r="I7" s="217"/>
      <c r="J7" s="217"/>
      <c r="K7" s="217"/>
      <c r="L7" s="217"/>
      <c r="M7" s="217"/>
      <c r="N7" s="217"/>
      <c r="O7" s="217"/>
      <c r="P7" s="217"/>
      <c r="Q7" s="210"/>
      <c r="R7" s="324"/>
      <c r="S7" s="325"/>
      <c r="T7" s="325"/>
      <c r="U7" s="326"/>
      <c r="V7" s="326"/>
      <c r="W7" s="326"/>
      <c r="X7" s="326"/>
      <c r="Y7" s="107"/>
      <c r="Z7" s="92"/>
      <c r="AA7" s="92"/>
    </row>
    <row r="8" spans="1:27" s="22" customFormat="1" ht="21.95" customHeight="1">
      <c r="A8" s="40" t="s">
        <v>1</v>
      </c>
      <c r="B8" s="27" t="str">
        <f>Sheet1!$B$8</f>
        <v>Eighth</v>
      </c>
      <c r="C8" s="26" t="s">
        <v>2</v>
      </c>
      <c r="D8" s="28" t="str">
        <f>Sheet1!$D$8</f>
        <v>Fourth</v>
      </c>
      <c r="E8" s="331" t="s">
        <v>3</v>
      </c>
      <c r="F8" s="331"/>
      <c r="G8" s="332" t="str">
        <f>Sheet1!$G$8</f>
        <v>18AR</v>
      </c>
      <c r="H8" s="332"/>
      <c r="I8" s="333" t="str">
        <f>Sheet1!$I$8</f>
        <v>Regular Exam</v>
      </c>
      <c r="J8" s="333"/>
      <c r="K8" s="333"/>
      <c r="L8" s="333"/>
      <c r="M8" s="330" t="str">
        <f>Sheet1!$M$8</f>
        <v>Oct, 2023</v>
      </c>
      <c r="N8" s="330"/>
      <c r="O8" s="330"/>
      <c r="P8" s="330"/>
      <c r="Q8" s="210"/>
      <c r="R8" s="324"/>
      <c r="S8" s="325"/>
      <c r="T8" s="325"/>
      <c r="U8" s="326"/>
      <c r="V8" s="326"/>
      <c r="W8" s="326"/>
      <c r="X8" s="326"/>
      <c r="Y8" s="107"/>
      <c r="Z8" s="92"/>
      <c r="AA8" s="92"/>
    </row>
    <row r="9" spans="1:27" s="22" customFormat="1" ht="21.95" customHeight="1">
      <c r="A9" s="25" t="s">
        <v>4</v>
      </c>
      <c r="B9" s="217" t="str">
        <f>Sheet1!$B$9</f>
        <v>Architectural Design-VII</v>
      </c>
      <c r="C9" s="217"/>
      <c r="D9" s="217"/>
      <c r="E9" s="217"/>
      <c r="F9" s="217"/>
      <c r="G9" s="217"/>
      <c r="H9" s="217"/>
      <c r="I9" s="217"/>
      <c r="J9" s="217"/>
      <c r="K9" s="217"/>
      <c r="L9" s="336" t="s">
        <v>5</v>
      </c>
      <c r="M9" s="336"/>
      <c r="N9" s="336"/>
      <c r="O9" s="335" t="str">
        <f>Sheet1!$O$9</f>
        <v>16/10/2023</v>
      </c>
      <c r="P9" s="335"/>
      <c r="Q9" s="210"/>
      <c r="R9" s="324"/>
      <c r="S9" s="325"/>
      <c r="T9" s="325"/>
      <c r="U9" s="326"/>
      <c r="V9" s="326"/>
      <c r="W9" s="326"/>
      <c r="X9" s="326"/>
      <c r="Y9" s="107"/>
      <c r="Z9" s="92"/>
      <c r="AA9" s="92"/>
    </row>
    <row r="10" spans="1:27" s="22" customFormat="1" ht="21.95" customHeight="1">
      <c r="A10" s="215" t="s">
        <v>328</v>
      </c>
      <c r="B10" s="215"/>
      <c r="C10" s="305" t="str">
        <f>Sheet1!$C$10</f>
        <v>Dr. Siraj Ahmed</v>
      </c>
      <c r="D10" s="305"/>
      <c r="E10" s="305"/>
      <c r="F10" s="305"/>
      <c r="G10" s="305"/>
      <c r="H10" s="212" t="s">
        <v>329</v>
      </c>
      <c r="I10" s="212"/>
      <c r="J10" s="212"/>
      <c r="K10" s="334" t="str">
        <f>Sheet1!$K$10</f>
        <v>Dr. Furqan Ahmed</v>
      </c>
      <c r="L10" s="334"/>
      <c r="M10" s="334"/>
      <c r="N10" s="334"/>
      <c r="O10" s="334"/>
      <c r="P10" s="334"/>
      <c r="Q10" s="210"/>
      <c r="R10" s="324"/>
      <c r="S10" s="325"/>
      <c r="T10" s="325"/>
      <c r="U10" s="326"/>
      <c r="V10" s="326"/>
      <c r="W10" s="326"/>
      <c r="X10" s="326"/>
      <c r="Y10" s="107"/>
      <c r="Z10" s="92"/>
      <c r="AA10" s="92"/>
    </row>
    <row r="11" spans="1:27" s="20" customFormat="1" ht="9.9499999999999993" customHeight="1">
      <c r="A11" s="232"/>
      <c r="B11" s="232"/>
      <c r="C11" s="232"/>
      <c r="D11" s="306" t="s">
        <v>384</v>
      </c>
      <c r="E11" s="306"/>
      <c r="F11" s="306" t="s">
        <v>384</v>
      </c>
      <c r="G11" s="306"/>
      <c r="H11" s="230" t="s">
        <v>384</v>
      </c>
      <c r="I11" s="230"/>
      <c r="J11" s="230" t="s">
        <v>384</v>
      </c>
      <c r="K11" s="230"/>
      <c r="L11" s="337"/>
      <c r="M11" s="337"/>
      <c r="N11" s="337"/>
      <c r="O11" s="337"/>
      <c r="P11" s="337"/>
      <c r="Q11" s="210"/>
      <c r="R11" s="324"/>
      <c r="S11" s="325"/>
      <c r="T11" s="325"/>
      <c r="U11" s="326"/>
      <c r="V11" s="326"/>
      <c r="W11" s="326"/>
      <c r="X11" s="326"/>
      <c r="Y11" s="107"/>
      <c r="Z11" s="92"/>
      <c r="AA11" s="92"/>
    </row>
    <row r="12" spans="1:27" s="20" customFormat="1" ht="18" customHeight="1">
      <c r="A12" s="233" t="s">
        <v>7</v>
      </c>
      <c r="B12" s="236" t="s">
        <v>8</v>
      </c>
      <c r="C12" s="237"/>
      <c r="D12" s="220" t="s">
        <v>17</v>
      </c>
      <c r="E12" s="220"/>
      <c r="F12" s="220"/>
      <c r="G12" s="220"/>
      <c r="H12" s="220" t="s">
        <v>18</v>
      </c>
      <c r="I12" s="220"/>
      <c r="J12" s="220"/>
      <c r="K12" s="220"/>
      <c r="L12" s="220"/>
      <c r="M12" s="220"/>
      <c r="N12" s="220" t="s">
        <v>377</v>
      </c>
      <c r="O12" s="220"/>
      <c r="P12" s="222" t="s">
        <v>10</v>
      </c>
      <c r="Q12" s="210"/>
      <c r="R12" s="324"/>
      <c r="S12" s="325"/>
      <c r="T12" s="325"/>
      <c r="U12" s="326"/>
      <c r="V12" s="326"/>
      <c r="W12" s="326"/>
      <c r="X12" s="326"/>
      <c r="Y12" s="107"/>
      <c r="Z12" s="92"/>
      <c r="AA12" s="92"/>
    </row>
    <row r="13" spans="1:27" s="20" customFormat="1" ht="18" customHeight="1">
      <c r="A13" s="234"/>
      <c r="B13" s="238"/>
      <c r="C13" s="239"/>
      <c r="D13" s="220"/>
      <c r="E13" s="220"/>
      <c r="F13" s="220"/>
      <c r="G13" s="220"/>
      <c r="H13" s="220"/>
      <c r="I13" s="220"/>
      <c r="J13" s="220"/>
      <c r="K13" s="220"/>
      <c r="L13" s="220"/>
      <c r="M13" s="220"/>
      <c r="N13" s="220"/>
      <c r="O13" s="220"/>
      <c r="P13" s="222"/>
      <c r="Q13" s="210"/>
      <c r="R13" s="324"/>
      <c r="S13" s="325"/>
      <c r="T13" s="325"/>
      <c r="U13" s="327"/>
      <c r="V13" s="327"/>
      <c r="W13" s="327"/>
      <c r="X13" s="327"/>
      <c r="Y13" s="108"/>
      <c r="Z13" s="93"/>
      <c r="AA13" s="93"/>
    </row>
    <row r="14" spans="1:27" s="20" customFormat="1" ht="18" customHeight="1">
      <c r="A14" s="234"/>
      <c r="B14" s="238"/>
      <c r="C14" s="239"/>
      <c r="D14" s="170" t="s">
        <v>373</v>
      </c>
      <c r="E14" s="171"/>
      <c r="F14" s="170" t="s">
        <v>374</v>
      </c>
      <c r="G14" s="171"/>
      <c r="H14" s="165" t="s">
        <v>375</v>
      </c>
      <c r="I14" s="165"/>
      <c r="J14" s="165" t="s">
        <v>376</v>
      </c>
      <c r="K14" s="165"/>
      <c r="L14" s="165" t="s">
        <v>377</v>
      </c>
      <c r="M14" s="165"/>
      <c r="N14" s="220"/>
      <c r="O14" s="220"/>
      <c r="P14" s="222"/>
      <c r="Q14" s="210"/>
      <c r="R14" s="324"/>
      <c r="S14" s="325"/>
      <c r="T14" s="325"/>
      <c r="U14" s="327"/>
      <c r="V14" s="327"/>
      <c r="W14" s="327"/>
      <c r="X14" s="327"/>
      <c r="Y14" s="108"/>
      <c r="Z14" s="93"/>
      <c r="AA14" s="93"/>
    </row>
    <row r="15" spans="1:27" s="20" customFormat="1" ht="12" customHeight="1">
      <c r="A15" s="234"/>
      <c r="B15" s="238"/>
      <c r="C15" s="239"/>
      <c r="D15" s="172"/>
      <c r="E15" s="173"/>
      <c r="F15" s="172"/>
      <c r="G15" s="173"/>
      <c r="H15" s="165"/>
      <c r="I15" s="165"/>
      <c r="J15" s="165"/>
      <c r="K15" s="165"/>
      <c r="L15" s="165"/>
      <c r="M15" s="165"/>
      <c r="N15" s="220"/>
      <c r="O15" s="220"/>
      <c r="P15" s="222"/>
      <c r="Q15" s="210"/>
      <c r="R15" s="324"/>
      <c r="S15" s="325"/>
      <c r="T15" s="325"/>
      <c r="U15" s="327"/>
      <c r="V15" s="327"/>
      <c r="W15" s="327"/>
      <c r="X15" s="327"/>
      <c r="Y15" s="108"/>
      <c r="Z15" s="93"/>
      <c r="AA15" s="93"/>
    </row>
    <row r="16" spans="1:27" s="20" customFormat="1" ht="2.25" customHeight="1" thickBot="1">
      <c r="A16" s="234"/>
      <c r="B16" s="238"/>
      <c r="C16" s="239"/>
      <c r="D16" s="172"/>
      <c r="E16" s="173"/>
      <c r="F16" s="172"/>
      <c r="G16" s="173"/>
      <c r="H16" s="166"/>
      <c r="I16" s="166"/>
      <c r="J16" s="166"/>
      <c r="K16" s="166"/>
      <c r="L16" s="166"/>
      <c r="M16" s="166"/>
      <c r="N16" s="221"/>
      <c r="O16" s="221"/>
      <c r="P16" s="222"/>
      <c r="Q16" s="210"/>
      <c r="R16" s="328"/>
      <c r="S16" s="325"/>
      <c r="T16" s="325"/>
      <c r="U16" s="327"/>
      <c r="V16" s="327"/>
      <c r="W16" s="327"/>
      <c r="X16" s="327"/>
      <c r="Y16" s="108"/>
      <c r="Z16" s="93"/>
      <c r="AA16" s="93"/>
    </row>
    <row r="17" spans="1:103" s="20" customFormat="1" ht="18" customHeight="1">
      <c r="A17" s="234"/>
      <c r="B17" s="238"/>
      <c r="C17" s="239"/>
      <c r="D17" s="34" t="s">
        <v>9</v>
      </c>
      <c r="E17" s="35">
        <f>(10*O17)/100</f>
        <v>20</v>
      </c>
      <c r="F17" s="34" t="s">
        <v>9</v>
      </c>
      <c r="G17" s="35">
        <f>(30*O17)/100</f>
        <v>60</v>
      </c>
      <c r="H17" s="34" t="s">
        <v>9</v>
      </c>
      <c r="I17" s="35">
        <f>(30*O17)/100</f>
        <v>60</v>
      </c>
      <c r="J17" s="34" t="s">
        <v>9</v>
      </c>
      <c r="K17" s="35">
        <f>(30*O17)/100</f>
        <v>60</v>
      </c>
      <c r="L17" s="34" t="s">
        <v>9</v>
      </c>
      <c r="M17" s="35">
        <f>(I17+K17)</f>
        <v>120</v>
      </c>
      <c r="N17" s="34" t="s">
        <v>9</v>
      </c>
      <c r="O17" s="36">
        <f>Sheet1!$O$17</f>
        <v>200</v>
      </c>
      <c r="P17" s="312"/>
      <c r="Q17" s="210"/>
      <c r="R17" s="319" t="s">
        <v>334</v>
      </c>
      <c r="S17" s="222" t="s">
        <v>330</v>
      </c>
      <c r="T17" s="222"/>
      <c r="U17" s="222"/>
      <c r="V17" s="222" t="s">
        <v>331</v>
      </c>
      <c r="W17" s="222"/>
      <c r="X17" s="222"/>
      <c r="Y17" s="103"/>
      <c r="Z17" s="88"/>
      <c r="AA17" s="88"/>
    </row>
    <row r="18" spans="1:103" s="30" customFormat="1" ht="15" customHeight="1">
      <c r="A18" s="234"/>
      <c r="B18" s="238"/>
      <c r="C18" s="239"/>
      <c r="D18" s="163"/>
      <c r="E18" s="228"/>
      <c r="F18" s="163"/>
      <c r="G18" s="228"/>
      <c r="H18" s="163"/>
      <c r="I18" s="228"/>
      <c r="J18" s="163"/>
      <c r="K18" s="228"/>
      <c r="L18" s="226" t="s">
        <v>371</v>
      </c>
      <c r="M18" s="227"/>
      <c r="N18" s="226" t="s">
        <v>372</v>
      </c>
      <c r="O18" s="227"/>
      <c r="P18" s="37"/>
      <c r="Q18" s="210"/>
      <c r="R18" s="320"/>
      <c r="S18" s="222"/>
      <c r="T18" s="222"/>
      <c r="U18" s="222"/>
      <c r="V18" s="222"/>
      <c r="W18" s="222"/>
      <c r="X18" s="222"/>
      <c r="Y18" s="103"/>
      <c r="Z18" s="88"/>
      <c r="AA18" s="88"/>
    </row>
    <row r="19" spans="1:103" s="30" customFormat="1" ht="18.95" customHeight="1">
      <c r="A19" s="235"/>
      <c r="B19" s="240"/>
      <c r="C19" s="241"/>
      <c r="D19" s="226" t="s">
        <v>367</v>
      </c>
      <c r="E19" s="227"/>
      <c r="F19" s="226" t="s">
        <v>368</v>
      </c>
      <c r="G19" s="227"/>
      <c r="H19" s="226" t="s">
        <v>369</v>
      </c>
      <c r="I19" s="227"/>
      <c r="J19" s="226" t="s">
        <v>370</v>
      </c>
      <c r="K19" s="227"/>
      <c r="L19" s="313" t="s">
        <v>378</v>
      </c>
      <c r="M19" s="314"/>
      <c r="N19" s="216"/>
      <c r="O19" s="228"/>
      <c r="P19" s="29"/>
      <c r="Q19" s="210"/>
      <c r="R19" s="321"/>
      <c r="S19" s="222"/>
      <c r="T19" s="222"/>
      <c r="U19" s="222"/>
      <c r="V19" s="222"/>
      <c r="W19" s="222"/>
      <c r="X19" s="222"/>
      <c r="Y19" s="103"/>
      <c r="Z19" s="88"/>
      <c r="AA19" s="88"/>
    </row>
    <row r="20" spans="1:103" s="49" customFormat="1" ht="5.0999999999999996" customHeight="1">
      <c r="A20" s="48"/>
      <c r="B20" s="236"/>
      <c r="C20" s="237"/>
      <c r="D20" s="159" t="s">
        <v>384</v>
      </c>
      <c r="E20" s="160"/>
      <c r="F20" s="159" t="s">
        <v>384</v>
      </c>
      <c r="G20" s="160"/>
      <c r="H20" s="159" t="s">
        <v>384</v>
      </c>
      <c r="I20" s="160"/>
      <c r="J20" s="159" t="s">
        <v>384</v>
      </c>
      <c r="K20" s="160"/>
      <c r="L20" s="317"/>
      <c r="M20" s="318"/>
      <c r="N20" s="338"/>
      <c r="O20" s="339"/>
      <c r="P20" s="37"/>
      <c r="Q20" s="210"/>
      <c r="R20" s="54"/>
      <c r="S20" s="340"/>
      <c r="T20" s="341"/>
      <c r="U20" s="342"/>
      <c r="V20" s="284"/>
      <c r="W20" s="285"/>
      <c r="X20" s="223"/>
      <c r="Y20" s="103"/>
      <c r="Z20" s="88"/>
      <c r="AA20" s="88"/>
      <c r="AF20" s="49" t="b">
        <f>Sheet7!$AF$40</f>
        <v>0</v>
      </c>
      <c r="AG20" s="69" t="str">
        <f>IF(AND(AF21=TRUE, AF20=TRUE),IF(A21-Sheet7!A40=1,"OK","INCORRECT"),"")</f>
        <v/>
      </c>
      <c r="BO20" s="49" t="str">
        <f>Sheet7!BO40</f>
        <v/>
      </c>
      <c r="BP20" s="49" t="b">
        <f>Sheet7!BP40</f>
        <v>0</v>
      </c>
      <c r="BQ20" s="49" t="b">
        <f>Sheet7!BQ40</f>
        <v>0</v>
      </c>
      <c r="BR20" s="49" t="b">
        <f>Sheet7!BR40</f>
        <v>0</v>
      </c>
      <c r="BS20" s="49" t="str">
        <f>Sheet7!BS40</f>
        <v/>
      </c>
      <c r="BT20" s="49" t="str">
        <f>Sheet7!BT40</f>
        <v/>
      </c>
      <c r="BU20" s="49" t="str">
        <f>Sheet7!BU40</f>
        <v/>
      </c>
      <c r="BV20" s="49" t="str">
        <f>Sheet7!BV40</f>
        <v/>
      </c>
      <c r="BW20" s="49" t="str">
        <f>Sheet7!BW40</f>
        <v/>
      </c>
      <c r="BX20" s="49" t="str">
        <f>Sheet7!BX40</f>
        <v>INCORRECT</v>
      </c>
      <c r="BY20" s="49" t="b">
        <f>Sheet7!BY40</f>
        <v>0</v>
      </c>
      <c r="BZ20" s="49" t="str">
        <f>Sheet7!BZ40</f>
        <v/>
      </c>
      <c r="CA20" s="49" t="b">
        <f>Sheet7!CA40</f>
        <v>0</v>
      </c>
      <c r="CB20" s="49" t="b">
        <f>Sheet7!CB40</f>
        <v>0</v>
      </c>
      <c r="CC20" s="49" t="b">
        <f>Sheet7!CC40</f>
        <v>0</v>
      </c>
      <c r="CD20" s="49" t="b">
        <f>Sheet7!CD40</f>
        <v>0</v>
      </c>
      <c r="CE20" s="49" t="b">
        <f>Sheet7!CE40</f>
        <v>0</v>
      </c>
      <c r="CF20" s="49" t="b">
        <f>Sheet7!CF40</f>
        <v>0</v>
      </c>
      <c r="CG20" s="49" t="str">
        <f>Sheet7!CG40</f>
        <v/>
      </c>
      <c r="CH20" s="49" t="str">
        <f>Sheet7!CH40</f>
        <v/>
      </c>
      <c r="CI20" s="49" t="str">
        <f>Sheet7!CI40</f>
        <v/>
      </c>
      <c r="CJ20" s="49" t="str">
        <f>Sheet7!CJ40</f>
        <v/>
      </c>
      <c r="CK20" s="49" t="str">
        <f>Sheet7!CK40</f>
        <v/>
      </c>
      <c r="CL20" s="49" t="str">
        <f>Sheet7!CL40</f>
        <v/>
      </c>
      <c r="CM20" s="49" t="str">
        <f>Sheet7!CM40</f>
        <v/>
      </c>
      <c r="CN20" s="49" t="str">
        <f>Sheet7!CN40</f>
        <v/>
      </c>
      <c r="CO20" s="49" t="str">
        <f>Sheet7!CO40</f>
        <v>NO</v>
      </c>
      <c r="CP20" s="49" t="str">
        <f>Sheet7!CP40</f>
        <v>NO</v>
      </c>
      <c r="CQ20" s="49" t="str">
        <f>Sheet7!CQ40</f>
        <v>NO</v>
      </c>
      <c r="CR20" s="49" t="str">
        <f>Sheet7!CR40</f>
        <v>NO</v>
      </c>
      <c r="CS20" s="49" t="str">
        <f>Sheet7!CS40</f>
        <v>OK</v>
      </c>
      <c r="CT20" s="49" t="b">
        <f>Sheet7!CT40</f>
        <v>0</v>
      </c>
      <c r="CU20" s="49" t="b">
        <f>Sheet7!CU40</f>
        <v>0</v>
      </c>
      <c r="CV20" s="49" t="b">
        <f>Sheet7!CV40</f>
        <v>0</v>
      </c>
      <c r="CW20" s="49" t="b">
        <f>Sheet7!CW40</f>
        <v>0</v>
      </c>
      <c r="CX20" s="49" t="str">
        <f>Sheet7!CX40</f>
        <v>SEQUENCE INCORRECT</v>
      </c>
      <c r="CY20" s="49">
        <f>Sheet7!CY40</f>
        <v>18</v>
      </c>
    </row>
    <row r="21" spans="1:103" s="20" customFormat="1" ht="18.95" customHeight="1" thickBot="1">
      <c r="A21" s="51"/>
      <c r="B21" s="157"/>
      <c r="C21" s="158"/>
      <c r="D21" s="157"/>
      <c r="E21" s="158"/>
      <c r="F21" s="157"/>
      <c r="G21" s="158"/>
      <c r="H21" s="157"/>
      <c r="I21" s="158"/>
      <c r="J21" s="157"/>
      <c r="K21" s="158"/>
      <c r="L21" s="151" t="str">
        <f>IF(AND(B21&lt;&gt;"", H21&lt;&gt;"", J21&lt;&gt;"",OR(H21&lt;=I17,H21="ABS"),OR(J21&lt;=K17,J21="ABS")),IF(AND(J21="ABS"),"ABS",IF(SUM(H21:J21)=0,"ZERO",SUM(H21,J21))),"")</f>
        <v/>
      </c>
      <c r="M21" s="151"/>
      <c r="N21" s="286" t="str">
        <f>IF(AND(A21&lt;&gt;"",B21&lt;&gt;"",D21&lt;&gt;"", F21&lt;&gt;"", H21&lt;&gt;"", J21&lt;&gt;"",S21="", R21="OK", V21="",OR(D21&lt;=E17,D21="ABS"),OR(F21&lt;=G17,F21="ABS"),OR(H21&lt;=I17,H21="ABS"),OR(J21&lt;=K17,J21="ABS")),IF(AND(OR(D21=0,D21="ABS"),OR(F21=0,F21="ABS"),OR(L21=0,L21="ABS"),D21="ABS",F21="ABS",L21="ABS"),"ABS",IF(AND(SUM(D21:F21)=0,OR(L21="ZERO",L21="ABS")),"ZERO",IF(L21="ABS",SUM(D21,F21),SUM(D21,F21,H21,J21)))),"")</f>
        <v/>
      </c>
      <c r="O21" s="153"/>
      <c r="P21" s="97" t="str">
        <f>IF(N21="","",IF(O17=250,LOOKUP(N21,{"ABS","ZERO",0,125,137,150,165,187,212},{"FAIL","FAIL","FAIL","C","C+","B","B+","A","A+"}),IF(O17=200,LOOKUP(N21,{"ABS","ZERO",0,100,110,120,132,150,170},{"FAIL","FAIL","FAIL","C","C+","B","B+","A","A+"}),IF(O17=150,LOOKUP(N21,{"ABS","ZERO",0,75,82,90,99,112,127},{"FAIL","FAIL","FAIL","C","C+","B","B+","A","A+"}),IF(O17=100,LOOKUP(N21,{"ABS","ZERO",0,50,55,60,66,75,85},{"FAIL","FAIL","FAIL","C","C+","B","B+","A","A+"}),IF(O17=50,LOOKUP(N21,{"ABS","ZERO",0,25,27,30,33,37,42},{"FAIL","FAIL","FAIL","C","C+","B","B+","A","A+"})))))))</f>
        <v/>
      </c>
      <c r="Q21" s="210"/>
      <c r="R21" s="66" t="str">
        <f>IF(A21&lt;&gt;"",IF(CX21="SEQUENCE CORRECT",IF(OR(T(AB21)="OK",T(Z21)="oKK",T(Y21)="oKK",T(AA21)="oKK",T(AC21)="oOk",T(AD21)="Okk",AE21="ok"),"OK","FORMAT INCORRECT"),"SEQUENCE INCORRECT"),"")</f>
        <v/>
      </c>
      <c r="S21" s="315" t="str">
        <f>IF(AND(A21&lt;&gt;"",B21&lt;&gt;""),IF(OR(D21&lt;&gt;"ABS"),IF(OR(AND(D21&lt;ROUNDDOWN((0.7*E17),0),D21&lt;&gt;0),D21&gt;E17,D21=""),"Attendance Marks incorrect",""),""),"")</f>
        <v/>
      </c>
      <c r="T21" s="316"/>
      <c r="U21" s="316"/>
      <c r="V21" s="167" t="str">
        <f>IF(OR(AND(OR(F21&lt;=G17, F21=0, F21="ABS"),OR(H21&lt;=I17, H21=0, H21="ABS"),OR(J21&lt;=K17, J21=0,J21="ABS"))),IF(OR(AND(A21="",B21="",D21="",F21="",H21="",J21=""),AND(A21&lt;&gt;"",B21&lt;&gt;"",D21&lt;&gt;"",F21&lt;&gt;"",H21&lt;&gt;"",J21&lt;&gt;"", AG21="OK")),"","Given Marks or Format is incorrect"),"Given Marks or Format is incorrect")</f>
        <v/>
      </c>
      <c r="W21" s="168"/>
      <c r="X21" s="169"/>
      <c r="Y21" s="109" t="b">
        <f>IF(AND(EXACT(LEFT(B21,3),LEFT(G10,3)),MID(B21,4,1)="-",ISNUMBER(INT(MID(B21,5,1))),ISNUMBER(INT(MID(B21,6,1))),MID(B21,5,2)&lt;&gt;"00",MID(B21,5,2)&lt;&gt;MID(G10,2,2),EXACT(MID(B21,7,4),RIGHT(G10,4)),ISNUMBER(INT(MID(B21,11,1))),ISNUMBER(INT(MID(B21,12,1))),MID(B21,11,2)&lt;&gt;"00",OR(ISNUMBER(INT(MID(B21,11,3))),MID(B21,13,1)=""),OR(AND(ISNUMBER(INT(MID(B21,11,3))),MID(B21,11,1)&lt;&gt;"0",MID(B21,14,1)=""),AND((ISNUMBER(INT(MID(B21,11,2)))),MID(B21,13,1)=""))),"oKK")</f>
        <v>0</v>
      </c>
      <c r="Z21" s="1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1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12" t="b">
        <f>IF(AND( EXACT(LEFT(B21,LEN(G8)), G8),ISNUMBER(INT(MID(B21,(LEN(G8)+1),1))),ISNUMBER(INT(MID(B21,(LEN(G8)+2),1))), MID(B21,(LEN(G8)+1),2)&lt;&gt;"00",OR(ISNUMBER(INT(MID(B21,(LEN(G8)+3),1))),MID(B21,(LEN(G8)+3),1)=""),  OR(AND(ISNUMBER(INT(MID(B21,(LEN(G8)+1),3))),MID(B21,(LEN(G8)+1),1)&lt;&gt;"0", MID(B21,(LEN(G8)+4),1)=""),AND((ISNUMBER(INT(MID(B21,(LEN(G8)+1),2)))),MID(B21,(LEN(G8)+3),1)=""))),"OK")</f>
        <v>0</v>
      </c>
      <c r="AC21" s="1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14" t="b">
        <f>IF(LEFT(B21,1)="K",IF(AND(EXACT(LEFT(B21,3),LEFT(G8,3)),MID(B21,4,1)="-",ISNUMBER(INT(MID(B21,5,1))),ISNUMBER(INT(MID(B21,6,1))),MID(B21,5,2)&lt;&gt;"00", MID(B21,5,2)&lt;&gt;MID(G8,2,2),EXACT(MID(B21,7,2), RIGHT(G8,2)),ISNUMBER(INT(MID(B21,9,1))),ISNUMBER(INT(MID(B21,10,1))),MID(B21,9,2)&lt;&gt;"00",OR(ISNUMBER(INT(MID(B21,9,3))),MID(B21,11,1)=""),OR(AND(ISNUMBER(INT(MID(B21,9,3))),MID(B21,9,1)&lt;&gt;"0",MID(B21,12,1)=""),AND((ISNUMBER(INT(MID(B21,9,2)))),MID(B21,11,1)=""))),"oKK"))</f>
        <v>0</v>
      </c>
      <c r="AE21" s="15"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20" t="b">
        <f>IF(ISNUMBER(A21)&lt;&gt;"",AND(ISNUMBER(INT(MID(A21,1,3))),MID(A21,4,1)="",MID(A21,1,1)&lt;&gt;"0"))</f>
        <v>0</v>
      </c>
      <c r="AG21" s="69" t="str">
        <f>IF(AND(AG20="OK",AF21=TRUE),"OK","S# INCORRECT")</f>
        <v>S# INCORRECT</v>
      </c>
      <c r="BO21" s="55" t="str">
        <f>RIGHT(B21,3)</f>
        <v/>
      </c>
      <c r="BP21" s="55" t="b">
        <f>ISNUMBER(INT((MID(BO21,1,1))))</f>
        <v>0</v>
      </c>
      <c r="BQ21" s="55" t="b">
        <f>ISNUMBER(INT((MID(BO21,2,1))))</f>
        <v>0</v>
      </c>
      <c r="BR21" s="55" t="b">
        <f>ISNUMBER(INT((MID(BO21,3,1))))</f>
        <v>0</v>
      </c>
      <c r="BS21" s="55" t="str">
        <f>IF(BP21=TRUE, MID(BO21,1,1),"")</f>
        <v/>
      </c>
      <c r="BT21" s="55" t="str">
        <f>IF(BQ21=TRUE, MID(BO21,2,1),"")</f>
        <v/>
      </c>
      <c r="BU21" s="55" t="str">
        <f>IF(BR21=TRUE, MID(BO21,3,1),"")</f>
        <v/>
      </c>
      <c r="BV21" s="55" t="str">
        <f>T(BS21)&amp;T(BT21)&amp;T(BU21)</f>
        <v/>
      </c>
      <c r="BW21" s="60" t="str">
        <f>IF(BV21="","",INT(TRIM(BV21)))</f>
        <v/>
      </c>
      <c r="BX21" s="61" t="str">
        <f>"OK"</f>
        <v>OK</v>
      </c>
      <c r="BY21" s="55" t="b">
        <f>BW21&gt;BW20</f>
        <v>0</v>
      </c>
      <c r="BZ21" s="62" t="str">
        <f>LEFT(B21,6)</f>
        <v/>
      </c>
      <c r="CA21" s="55" t="b">
        <f>ISNUMBER(INT((MID(BZ21,1,1))))</f>
        <v>0</v>
      </c>
      <c r="CB21" s="55" t="b">
        <f>ISNUMBER(INT((MID(BZ21,2,1))))</f>
        <v>0</v>
      </c>
      <c r="CC21" s="55" t="b">
        <f>ISNUMBER(INT((MID(BZ21,3,1))))</f>
        <v>0</v>
      </c>
      <c r="CD21" s="55" t="b">
        <f>ISNUMBER(INT((MID(BZ21,4,1))))</f>
        <v>0</v>
      </c>
      <c r="CE21" s="55" t="b">
        <f>ISNUMBER(INT((MID(BZ21,5,1))))</f>
        <v>0</v>
      </c>
      <c r="CF21" s="55" t="b">
        <f>ISNUMBER(INT((MID(BZ21,6,1))))</f>
        <v>0</v>
      </c>
      <c r="CG21" s="55" t="str">
        <f>IF(CA21=TRUE, MID(BZ21,1,1),"")</f>
        <v/>
      </c>
      <c r="CH21" s="55" t="str">
        <f>IF(CB21=TRUE, MID(BZ21,2,1),"")</f>
        <v/>
      </c>
      <c r="CI21" s="55" t="str">
        <f>IF(CC21=TRUE, MID(BZ21,3,1),"")</f>
        <v/>
      </c>
      <c r="CJ21" s="55" t="str">
        <f>IF(CD21=TRUE, MID(BZ21,4,1),"")</f>
        <v/>
      </c>
      <c r="CK21" s="55" t="str">
        <f>IF(CE21=TRUE, MID(BZ21,5,1),"")</f>
        <v/>
      </c>
      <c r="CL21" s="55" t="str">
        <f>IF(CF21=TRUE, MID(BZ21,6,1),"")</f>
        <v/>
      </c>
      <c r="CM21" s="62" t="str">
        <f>TRIM(T(CG21)&amp;T(CH21)&amp;T(CI21))</f>
        <v/>
      </c>
      <c r="CN21" s="62" t="str">
        <f>TRIM(T(CJ21)&amp;T(CK21)&amp;T(CL21))</f>
        <v/>
      </c>
      <c r="CO21" s="63" t="str">
        <f>IF(OR(MID(BZ21,3,1)="-",MID(BZ21,4,1)="-"),T(CM21),"NO")</f>
        <v>NO</v>
      </c>
      <c r="CP21" s="63" t="str">
        <f>IF(OR(MID(BZ21,3,1)="-",MID(BZ21,4,1)="-"),T(CN21),"NO")</f>
        <v>NO</v>
      </c>
      <c r="CQ21" s="61" t="str">
        <f>IF(AND(CO21&lt;&gt;"NO", CP21&lt;&gt;"NO"),IF(CP21&lt;CO21,"OK","INCORRECT"),"NO")</f>
        <v>NO</v>
      </c>
      <c r="CR21" s="61" t="str">
        <f>IF(AND(CO21&lt;&gt;"NO", CP21&lt;&gt;"NO"),IF(CP21&lt;=CP20,"OK","INCORRECT"),"NO")</f>
        <v>NO</v>
      </c>
      <c r="CS21" s="63" t="str">
        <f>IF(OR(AND(OR(AND(CQ21="NO",CR21="NO"),AND(CQ21="OK", CR21="OK")),AND(CQ20="NO", CR20="NO")),AND(AND(CQ21="OK",CR21="OK",OR(AND(CQ20="NO", CR20="NO"),AND(CQ20="OK", CR20="OK"))))),"OK","INCORRECT")</f>
        <v>OK</v>
      </c>
      <c r="CT21" s="55" t="b">
        <f>IF(CS21="OK",IF(AND(CO20="NO",CO21="NO"),BW21&gt;BW20))</f>
        <v>0</v>
      </c>
      <c r="CU21" s="55" t="b">
        <f>IF(CS21="OK",AND(CQ21="OK",CR21="OK",CQ20="NO",CR20="NO"))</f>
        <v>0</v>
      </c>
      <c r="CV21" s="55" t="b">
        <f>IF(CS21="OK",IF(AND(EXACT(CN20,CN21)),BW21&gt;BW20))</f>
        <v>0</v>
      </c>
      <c r="CW21" s="55" t="b">
        <f>IF(CS21="OK",CP21&lt;CP20)</f>
        <v>0</v>
      </c>
      <c r="CX21" s="62" t="str">
        <f>IF(AND(CT21=FALSE,CU21=FALSE,CV21=FALSE,CW21=FALSE),"SEQUENCE INCORRECT","SEQUENCE CORRECT")</f>
        <v>SEQUENCE INCORRECT</v>
      </c>
      <c r="CY21" s="64">
        <f>COUNTIF(B20:B20,T(B21))</f>
        <v>1</v>
      </c>
    </row>
    <row r="22" spans="1:103" s="20" customFormat="1" ht="18.95" customHeight="1" thickBot="1">
      <c r="A22" s="51"/>
      <c r="B22" s="157"/>
      <c r="C22" s="158"/>
      <c r="D22" s="157"/>
      <c r="E22" s="158"/>
      <c r="F22" s="157"/>
      <c r="G22" s="158"/>
      <c r="H22" s="157"/>
      <c r="I22" s="158"/>
      <c r="J22" s="157"/>
      <c r="K22" s="158"/>
      <c r="L22" s="151" t="str">
        <f>IF(AND(B22&lt;&gt;"", H22&lt;&gt;"", J22&lt;&gt;"",OR(H22&lt;=I17,H22="ABS"),OR(J22&lt;=K17,J22="ABS")),IF(AND(J22="ABS"),"ABS",IF(SUM(H22:J22)=0,"ZERO",SUM(H22,J22))),"")</f>
        <v/>
      </c>
      <c r="M22" s="151"/>
      <c r="N22" s="152" t="str">
        <f>IF(AND(A22&lt;&gt;"",B22&lt;&gt;"",D22&lt;&gt;"", F22&lt;&gt;"", H22&lt;&gt;"", J22&lt;&gt;"",S22="",R22="OK", V22="",OR(D22&lt;=E17,D22="ABS"),OR(F22&lt;=G17,F22="ABS"),OR(H22&lt;=I17,H22="ABS"),OR(J22&lt;=K17,J22="ABS")),IF(AND(OR(D22=0,D22="ABS"),OR(F22=0,F22="ABS"),OR(L22=0,L22="ABS"),D22="ABS",F22="ABS",L22="ABS"),"ABS",IF(AND(SUM(D22:F22)=0,OR(L22="ZERO",L22="ABS")),"ZERO",IF(L22="ABS",SUM(D22,F22),SUM(D22,F22,H22,J22)))),"")</f>
        <v/>
      </c>
      <c r="O22" s="153"/>
      <c r="P22" s="97" t="str">
        <f>IF(N22="","",IF(O17=250,LOOKUP(N22,{"ABS","ZERO",0,125,137,150,165,187,212},{"FAIL","FAIL","FAIL","C","C+","B","B+","A","A+"}),IF(O17=200,LOOKUP(N22,{"ABS","ZERO",0,100,110,120,132,150,170},{"FAIL","FAIL","FAIL","C","C+","B","B+","A","A+"}),IF(O17=150,LOOKUP(N22,{"ABS","ZERO",0,75,82,90,99,112,127},{"FAIL","FAIL","FAIL","C","C+","B","B+","A","A+"}),IF(O17=100,LOOKUP(N22,{"ABS","ZERO",0,50,55,60,66,75,85},{"FAIL","FAIL","FAIL","C","C+","B","B+","A","A+"}),IF(O17=50,LOOKUP(N22,{"ABS","ZERO",0,25,27,30,33,37,42},{"FAIL","FAIL","FAIL","C","C+","B","B+","A","A+"})))))))</f>
        <v/>
      </c>
      <c r="Q22" s="210"/>
      <c r="R22" s="66" t="str">
        <f t="shared" ref="R22:R40" si="0">IF(A22&lt;&gt;"",IF(CX22="SEQUENCE CORRECT",IF(OR(T(AB22)="OK",T(Z22)="oKK",T(Y22)="oKK",T(AA22)="oKK",T(AC22)="oOk",T(AD22)="Okk",AE22="ok"),"OK","FORMAT INCORRECT"),"SEQUENCE INCORRECT"),"")</f>
        <v/>
      </c>
      <c r="S22" s="169" t="str">
        <f>IF(AND(A22&lt;&gt;"",B22&lt;&gt;""),IF(OR(D22&lt;&gt;"ABS"),IF(OR(AND(D22&lt;ROUNDDOWN((0.7*E17),0),D22&lt;&gt;0),D22&gt;E17,D22=""),"Attendance Marks incorrect",""),""),"")</f>
        <v/>
      </c>
      <c r="T22" s="304"/>
      <c r="U22" s="304"/>
      <c r="V22" s="148" t="str">
        <f>IF(OR(AND(OR(F22&lt;=G17, F22=0, F22="ABS"),OR(H22&lt;=I17, H22=0, H22="ABS"),OR(J22&lt;=K17, J22=0,J22="ABS"))),IF(OR(AND(A22="",B22="",D22="",F22="",H22="",J22=""),AND(A22&lt;&gt;"",B22&lt;&gt;"",D22&lt;&gt;"",F22&lt;&gt;"",H22&lt;&gt;"",J22&lt;&gt;"", AG22="OK")),"","Given Marks or Format is incorrect"),"Given Marks or Format is incorrect")</f>
        <v/>
      </c>
      <c r="W22" s="149"/>
      <c r="X22" s="150"/>
      <c r="Y22" s="109" t="b">
        <f>IF(AND(EXACT(LEFT(B22,3),LEFT(G10,3)),MID(B22,4,1)="-",ISNUMBER(INT(MID(B22,5,1))),ISNUMBER(INT(MID(B22,6,1))),MID(B22,5,2)&lt;&gt;"00",MID(B22,5,2)&lt;&gt;MID(G10,2,2),EXACT(MID(B22,7,4),RIGHT(G10,4)),ISNUMBER(INT(MID(B22,11,1))),ISNUMBER(INT(MID(B22,12,1))),MID(B22,11,2)&lt;&gt;"00",OR(ISNUMBER(INT(MID(B22,11,3))),MID(B22,13,1)=""),OR(AND(ISNUMBER(INT(MID(B22,11,3))),MID(B22,11,1)&lt;&gt;"0",MID(B22,14,1)=""),AND((ISNUMBER(INT(MID(B22,11,2)))),MID(B22,13,1)=""))),"oKK")</f>
        <v>0</v>
      </c>
      <c r="Z22" s="1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1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12" t="b">
        <f>IF(AND( EXACT(LEFT(B22,LEN(G8)), G8),ISNUMBER(INT(MID(B22,(LEN(G8)+1),1))),ISNUMBER(INT(MID(B22,(LEN(G8)+2),1))), MID(B22,(LEN(G8)+1),2)&lt;&gt;"00",OR(ISNUMBER(INT(MID(B22,(LEN(G8)+3),1))),MID(B22,(LEN(G8)+3),1)=""),  OR(AND(ISNUMBER(INT(MID(B22,(LEN(G8)+1),3))),MID(B22,(LEN(G8)+1),1)&lt;&gt;"0", MID(B22,(LEN(G8)+4),1)=""),AND((ISNUMBER(INT(MID(B22,(LEN(G8)+1),2)))),MID(B22,(LEN(G8)+3),1)=""))),"OK")</f>
        <v>0</v>
      </c>
      <c r="AC22" s="1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14" t="b">
        <f>IF(LEFT(B22,1)="K",IF(AND(EXACT(LEFT(B22,3),LEFT(G8,3)),MID(B22,4,1)="-",ISNUMBER(INT(MID(B22,5,1))),ISNUMBER(INT(MID(B22,6,1))),MID(B22,5,2)&lt;&gt;"00", MID(B22,5,2)&lt;&gt;MID(G8,2,2),EXACT(MID(B22,7,2), RIGHT(G8,2)),ISNUMBER(INT(MID(B22,9,1))),ISNUMBER(INT(MID(B22,10,1))),MID(B22,9,2)&lt;&gt;"00",OR(ISNUMBER(INT(MID(B22,9,3))),MID(B22,11,1)=""),OR(AND(ISNUMBER(INT(MID(B22,9,3))),MID(B22,9,1)&lt;&gt;"0",MID(B22,12,1)=""),AND((ISNUMBER(INT(MID(B22,9,2)))),MID(B22,11,1)=""))),"oKK"))</f>
        <v>0</v>
      </c>
      <c r="AE22" s="15"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20" t="b">
        <f>IF(AND(ISNUMBER(A21)&lt;&gt;"",ISNUMBER(A22)&lt;&gt;""),IF(AND(ISNUMBER(A22),ISNUMBER(A21)),IF(A22-A21=1,AND(ISNUMBER(INT(MID(A22,1,3))),MID(A22,4,1)="",MID(A22,1,1)&lt;&gt;"0"))))</f>
        <v>0</v>
      </c>
      <c r="AG22" s="20" t="str">
        <f t="shared" ref="AG22:AG40" si="1">IF(AF22=TRUE,"OK","S# INCORRECT")</f>
        <v>S# INCORRECT</v>
      </c>
      <c r="BO22" s="55" t="str">
        <f t="shared" ref="BO22:BO39" si="2">RIGHT(B22,3)</f>
        <v/>
      </c>
      <c r="BP22" s="55" t="b">
        <f t="shared" ref="BP22:BP39" si="3">ISNUMBER(INT((MID(BO22,1,1))))</f>
        <v>0</v>
      </c>
      <c r="BQ22" s="55" t="b">
        <f t="shared" ref="BQ22:BQ39" si="4">ISNUMBER(INT((MID(BO22,2,1))))</f>
        <v>0</v>
      </c>
      <c r="BR22" s="55" t="b">
        <f t="shared" ref="BR22:BR39" si="5">ISNUMBER(INT((MID(BO22,3,1))))</f>
        <v>0</v>
      </c>
      <c r="BS22" s="55" t="str">
        <f t="shared" ref="BS22:BS39" si="6">IF(BP22=TRUE, MID(BO22,1,1),"")</f>
        <v/>
      </c>
      <c r="BT22" s="55" t="str">
        <f t="shared" ref="BT22:BT39" si="7">IF(BQ22=TRUE, MID(BO22,2,1),"")</f>
        <v/>
      </c>
      <c r="BU22" s="55" t="str">
        <f t="shared" ref="BU22:BU39" si="8">IF(BR22=TRUE, MID(BO22,3,1),"")</f>
        <v/>
      </c>
      <c r="BV22" s="55" t="str">
        <f t="shared" ref="BV22:BV39" si="9">T(BS22)&amp;T(BT22)&amp;T(BU22)</f>
        <v/>
      </c>
      <c r="BW22" s="60" t="str">
        <f t="shared" ref="BW22:BW39" si="10">IF(BV22="","",INT(TRIM(BV22)))</f>
        <v/>
      </c>
      <c r="BX22" s="61" t="str">
        <f>IF(BW22&gt;BW21,"OK","INCORRECT")</f>
        <v>INCORRECT</v>
      </c>
      <c r="BY22" s="55" t="b">
        <f>BW22&gt;BW21</f>
        <v>0</v>
      </c>
      <c r="BZ22" s="62" t="str">
        <f t="shared" ref="BZ22:BZ39" si="11">LEFT(B22,6)</f>
        <v/>
      </c>
      <c r="CA22" s="55" t="b">
        <f t="shared" ref="CA22:CA39" si="12">ISNUMBER(INT((MID(BZ22,1,1))))</f>
        <v>0</v>
      </c>
      <c r="CB22" s="55" t="b">
        <f t="shared" ref="CB22:CB39" si="13">ISNUMBER(INT((MID(BZ22,2,1))))</f>
        <v>0</v>
      </c>
      <c r="CC22" s="55" t="b">
        <f t="shared" ref="CC22:CC39" si="14">ISNUMBER(INT((MID(BZ22,3,1))))</f>
        <v>0</v>
      </c>
      <c r="CD22" s="55" t="b">
        <f t="shared" ref="CD22:CD39" si="15">ISNUMBER(INT((MID(BZ22,4,1))))</f>
        <v>0</v>
      </c>
      <c r="CE22" s="55" t="b">
        <f t="shared" ref="CE22:CE39" si="16">ISNUMBER(INT((MID(BZ22,5,1))))</f>
        <v>0</v>
      </c>
      <c r="CF22" s="55" t="b">
        <f t="shared" ref="CF22:CF39" si="17">ISNUMBER(INT((MID(BZ22,6,1))))</f>
        <v>0</v>
      </c>
      <c r="CG22" s="55" t="str">
        <f t="shared" ref="CG22:CG39" si="18">IF(CA22=TRUE, MID(BZ22,1,1),"")</f>
        <v/>
      </c>
      <c r="CH22" s="55" t="str">
        <f t="shared" ref="CH22:CH39" si="19">IF(CB22=TRUE, MID(BZ22,2,1),"")</f>
        <v/>
      </c>
      <c r="CI22" s="55" t="str">
        <f t="shared" ref="CI22:CI39" si="20">IF(CC22=TRUE, MID(BZ22,3,1),"")</f>
        <v/>
      </c>
      <c r="CJ22" s="55" t="str">
        <f t="shared" ref="CJ22:CJ39" si="21">IF(CD22=TRUE, MID(BZ22,4,1),"")</f>
        <v/>
      </c>
      <c r="CK22" s="55" t="str">
        <f t="shared" ref="CK22:CK39" si="22">IF(CE22=TRUE, MID(BZ22,5,1),"")</f>
        <v/>
      </c>
      <c r="CL22" s="55" t="str">
        <f t="shared" ref="CL22:CL39" si="23">IF(CF22=TRUE, MID(BZ22,6,1),"")</f>
        <v/>
      </c>
      <c r="CM22" s="62" t="str">
        <f t="shared" ref="CM22:CM39" si="24">TRIM(T(CG22)&amp;T(CH22)&amp;T(CI22))</f>
        <v/>
      </c>
      <c r="CN22" s="62" t="str">
        <f t="shared" ref="CN22:CN39" si="25">TRIM(T(CJ22)&amp;T(CK22)&amp;T(CL22))</f>
        <v/>
      </c>
      <c r="CO22" s="63" t="str">
        <f t="shared" ref="CO22:CO39" si="26">IF(OR(MID(BZ22,3,1)="-",MID(BZ22,4,1)="-"),T(CM22),"NO")</f>
        <v>NO</v>
      </c>
      <c r="CP22" s="63" t="str">
        <f t="shared" ref="CP22:CP39" si="27">IF(OR(MID(BZ22,3,1)="-",MID(BZ22,4,1)="-"),T(CN22),"NO")</f>
        <v>NO</v>
      </c>
      <c r="CQ22" s="61" t="str">
        <f>IF(AND(CO22&lt;&gt;"NO", CP22&lt;&gt;"NO"),IF(CP22&lt;CO22,"OK","INCORRECT"),"NO")</f>
        <v>NO</v>
      </c>
      <c r="CR22" s="61" t="str">
        <f>IF(AND(CO22&lt;&gt;"NO", CP22&lt;&gt;"NO"),IF(CP22&lt;=CP21,"OK","INCORRECT"),"NO")</f>
        <v>NO</v>
      </c>
      <c r="CS22" s="63" t="str">
        <f>IF(OR(AND(OR(AND(CQ22="NO",CR22="NO"),AND(CQ22="OK", CR22="OK")),AND(CQ21="NO", CR21="NO")),AND(AND(CQ22="OK",CR22="OK",OR(AND(CQ21="NO", CR21="NO"),AND(CQ21="OK", CR21="OK"))))),"OK","INCORRECT")</f>
        <v>OK</v>
      </c>
      <c r="CT22" s="55" t="b">
        <f>IF(CS22="OK",IF(AND(CO21="NO",CO22="NO"),BW22&gt;BW21))</f>
        <v>0</v>
      </c>
      <c r="CU22" s="55" t="b">
        <f>IF(CS22="OK",AND(CQ22="OK",CR22="OK",CQ21="NO",CR21="NO"))</f>
        <v>0</v>
      </c>
      <c r="CV22" s="55" t="b">
        <f>IF(CS22="OK",IF(AND(EXACT(CN21,CN22)),BW22&gt;BW21))</f>
        <v>0</v>
      </c>
      <c r="CW22" s="55" t="b">
        <f>IF(CS22="OK",CP22&lt;CP21)</f>
        <v>0</v>
      </c>
      <c r="CX22" s="62" t="str">
        <f>IF(AND(CT22=FALSE,CU22=FALSE,CV22=FALSE,CW22=FALSE),"SEQUENCE INCORRECT","SEQUENCE CORRECT")</f>
        <v>SEQUENCE INCORRECT</v>
      </c>
      <c r="CY22" s="64">
        <f>COUNTIF(B21:B21,T(B22))</f>
        <v>1</v>
      </c>
    </row>
    <row r="23" spans="1:103" s="20" customFormat="1" ht="18.95" customHeight="1" thickBot="1">
      <c r="A23" s="51"/>
      <c r="B23" s="157"/>
      <c r="C23" s="158"/>
      <c r="D23" s="157"/>
      <c r="E23" s="158"/>
      <c r="F23" s="157"/>
      <c r="G23" s="158"/>
      <c r="H23" s="157"/>
      <c r="I23" s="158"/>
      <c r="J23" s="157"/>
      <c r="K23" s="158"/>
      <c r="L23" s="151" t="str">
        <f>IF(AND(B23&lt;&gt;"", H23&lt;&gt;"", J23&lt;&gt;"",OR(H23&lt;=I17,H23="ABS"),OR(J23&lt;=K17,J23="ABS")),IF(AND(J23="ABS"),"ABS",IF(SUM(H23:J23)=0,"ZERO",SUM(H23,J23))),"")</f>
        <v/>
      </c>
      <c r="M23" s="151"/>
      <c r="N23" s="152" t="str">
        <f>IF(AND(A23&lt;&gt;"",B23&lt;&gt;"",D23&lt;&gt;"", F23&lt;&gt;"", H23&lt;&gt;"", J23&lt;&gt;"",S23="",R23="OK", V23="",OR(D23&lt;=E17,D23="ABS"),OR(F23&lt;=G17,F23="ABS"),OR(H23&lt;=I17,H23="ABS"),OR(J23&lt;=K17,J23="ABS")),IF(AND(OR(D23=0,D23="ABS"),OR(F23=0,F23="ABS"),OR(L23=0,L23="ABS"),D23="ABS",F23="ABS",L23="ABS"),"ABS",IF(AND(SUM(D23:F23)=0,OR(L23="ZERO",L23="ABS")),"ZERO",IF(L23="ABS",SUM(D23,F23),SUM(D23,F23,H23,J23)))),"")</f>
        <v/>
      </c>
      <c r="O23" s="153"/>
      <c r="P23" s="97" t="str">
        <f>IF(N23="","",IF(O17=250,LOOKUP(N23,{"ABS","ZERO",0,125,137,150,165,187,212},{"FAIL","FAIL","FAIL","C","C+","B","B+","A","A+"}),IF(O17=200,LOOKUP(N23,{"ABS","ZERO",0,100,110,120,132,150,170},{"FAIL","FAIL","FAIL","C","C+","B","B+","A","A+"}),IF(O17=150,LOOKUP(N23,{"ABS","ZERO",0,75,82,90,99,112,127},{"FAIL","FAIL","FAIL","C","C+","B","B+","A","A+"}),IF(O17=100,LOOKUP(N23,{"ABS","ZERO",0,50,55,60,66,75,85},{"FAIL","FAIL","FAIL","C","C+","B","B+","A","A+"}),IF(O17=50,LOOKUP(N23,{"ABS","ZERO",0,25,27,30,33,37,42},{"FAIL","FAIL","FAIL","C","C+","B","B+","A","A+"})))))))</f>
        <v/>
      </c>
      <c r="Q23" s="210"/>
      <c r="R23" s="66" t="str">
        <f t="shared" si="0"/>
        <v/>
      </c>
      <c r="S23" s="169" t="str">
        <f>IF(AND(A23&lt;&gt;"",B23&lt;&gt;""),IF(OR(D23&lt;&gt;"ABS"),IF(OR(AND(D23&lt;ROUNDDOWN((0.7*E17),0),D23&lt;&gt;0),D23&gt;E17,D23=""),"Attendance Marks incorrect",""),""),"")</f>
        <v/>
      </c>
      <c r="T23" s="304"/>
      <c r="U23" s="304"/>
      <c r="V23" s="148" t="str">
        <f>IF(OR(AND(OR(F23&lt;=G17, F23=0, F23="ABS"),OR(H23&lt;=I17, H23=0, H23="ABS"),OR(J23&lt;=K17, J23=0,J23="ABS"))),IF(OR(AND(A23="",B23="",D23="",F23="",H23="",J23=""),AND(A23&lt;&gt;"",B23&lt;&gt;"",D23&lt;&gt;"",F23&lt;&gt;"",H23&lt;&gt;"",J23&lt;&gt;"", AG23="OK")),"","Given Marks or Format is incorrect"),"Given Marks or Format is incorrect")</f>
        <v/>
      </c>
      <c r="W23" s="149"/>
      <c r="X23" s="150"/>
      <c r="Y23" s="109" t="b">
        <f>IF(AND(EXACT(LEFT(B23,3),LEFT(G10,3)),MID(B23,4,1)="-",ISNUMBER(INT(MID(B23,5,1))),ISNUMBER(INT(MID(B23,6,1))),MID(B23,5,2)&lt;&gt;"00",MID(B23,5,2)&lt;&gt;MID(G10,2,2),EXACT(MID(B23,7,4),RIGHT(G10,4)),ISNUMBER(INT(MID(B23,11,1))),ISNUMBER(INT(MID(B23,12,1))),MID(B23,11,2)&lt;&gt;"00",OR(ISNUMBER(INT(MID(B23,11,3))),MID(B23,13,1)=""),OR(AND(ISNUMBER(INT(MID(B23,11,3))),MID(B23,11,1)&lt;&gt;"0",MID(B23,14,1)=""),AND((ISNUMBER(INT(MID(B23,11,2)))),MID(B23,13,1)=""))),"oKK")</f>
        <v>0</v>
      </c>
      <c r="Z23" s="1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1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12" t="b">
        <f>IF(AND( EXACT(LEFT(B23,LEN(G8)), G8),ISNUMBER(INT(MID(B23,(LEN(G8)+1),1))),ISNUMBER(INT(MID(B23,(LEN(G8)+2),1))), MID(B23,(LEN(G8)+1),2)&lt;&gt;"00",OR(ISNUMBER(INT(MID(B23,(LEN(G8)+3),1))),MID(B23,(LEN(G8)+3),1)=""),  OR(AND(ISNUMBER(INT(MID(B23,(LEN(G8)+1),3))),MID(B23,(LEN(G8)+1),1)&lt;&gt;"0", MID(B23,(LEN(G8)+4),1)=""),AND((ISNUMBER(INT(MID(B23,(LEN(G8)+1),2)))),MID(B23,(LEN(G8)+3),1)=""))),"OK")</f>
        <v>0</v>
      </c>
      <c r="AC23" s="1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14" t="b">
        <f>IF(LEFT(B23,1)="K",IF(AND(EXACT(LEFT(B23,3),LEFT(G8,3)),MID(B23,4,1)="-",ISNUMBER(INT(MID(B23,5,1))),ISNUMBER(INT(MID(B23,6,1))),MID(B23,5,2)&lt;&gt;"00", MID(B23,5,2)&lt;&gt;MID(G8,2,2),EXACT(MID(B23,7,2), RIGHT(G8,2)),ISNUMBER(INT(MID(B23,9,1))),ISNUMBER(INT(MID(B23,10,1))),MID(B23,9,2)&lt;&gt;"00",OR(ISNUMBER(INT(MID(B23,9,3))),MID(B23,11,1)=""),OR(AND(ISNUMBER(INT(MID(B23,9,3))),MID(B23,9,1)&lt;&gt;"0",MID(B23,12,1)=""),AND((ISNUMBER(INT(MID(B23,9,2)))),MID(B23,11,1)=""))),"oKK"))</f>
        <v>0</v>
      </c>
      <c r="AE23" s="15"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20" t="b">
        <f t="shared" ref="AF23:AF40" si="28">IF(AND(ISNUMBER(A22)&lt;&gt;"",ISNUMBER(A23)&lt;&gt;""),IF(AND(ISNUMBER(A23),ISNUMBER(A22)),IF(A23-A22=1,AND(ISNUMBER(INT(MID(A23,1,3))),MID(A23,4,1)="",MID(A23,1,1)&lt;&gt;"0"))))</f>
        <v>0</v>
      </c>
      <c r="AG23" s="20" t="str">
        <f t="shared" si="1"/>
        <v>S# INCORRECT</v>
      </c>
      <c r="BO23" s="55" t="str">
        <f t="shared" si="2"/>
        <v/>
      </c>
      <c r="BP23" s="55" t="b">
        <f t="shared" si="3"/>
        <v>0</v>
      </c>
      <c r="BQ23" s="55" t="b">
        <f t="shared" si="4"/>
        <v>0</v>
      </c>
      <c r="BR23" s="55" t="b">
        <f t="shared" si="5"/>
        <v>0</v>
      </c>
      <c r="BS23" s="55" t="str">
        <f t="shared" si="6"/>
        <v/>
      </c>
      <c r="BT23" s="55" t="str">
        <f t="shared" si="7"/>
        <v/>
      </c>
      <c r="BU23" s="55" t="str">
        <f t="shared" si="8"/>
        <v/>
      </c>
      <c r="BV23" s="55" t="str">
        <f t="shared" si="9"/>
        <v/>
      </c>
      <c r="BW23" s="60" t="str">
        <f t="shared" si="10"/>
        <v/>
      </c>
      <c r="BX23" s="61" t="str">
        <f t="shared" ref="BX23:BX39" si="29">IF(BW23&gt;BW22,"OK","INCORRECT")</f>
        <v>INCORRECT</v>
      </c>
      <c r="BY23" s="55" t="b">
        <f t="shared" ref="BY23:BY39" si="30">BW23&gt;BW22</f>
        <v>0</v>
      </c>
      <c r="BZ23" s="62" t="str">
        <f t="shared" si="11"/>
        <v/>
      </c>
      <c r="CA23" s="55" t="b">
        <f t="shared" si="12"/>
        <v>0</v>
      </c>
      <c r="CB23" s="55" t="b">
        <f t="shared" si="13"/>
        <v>0</v>
      </c>
      <c r="CC23" s="55" t="b">
        <f t="shared" si="14"/>
        <v>0</v>
      </c>
      <c r="CD23" s="55" t="b">
        <f t="shared" si="15"/>
        <v>0</v>
      </c>
      <c r="CE23" s="55" t="b">
        <f t="shared" si="16"/>
        <v>0</v>
      </c>
      <c r="CF23" s="55" t="b">
        <f t="shared" si="17"/>
        <v>0</v>
      </c>
      <c r="CG23" s="55" t="str">
        <f t="shared" si="18"/>
        <v/>
      </c>
      <c r="CH23" s="55" t="str">
        <f t="shared" si="19"/>
        <v/>
      </c>
      <c r="CI23" s="55" t="str">
        <f t="shared" si="20"/>
        <v/>
      </c>
      <c r="CJ23" s="55" t="str">
        <f t="shared" si="21"/>
        <v/>
      </c>
      <c r="CK23" s="55" t="str">
        <f t="shared" si="22"/>
        <v/>
      </c>
      <c r="CL23" s="55" t="str">
        <f t="shared" si="23"/>
        <v/>
      </c>
      <c r="CM23" s="62" t="str">
        <f t="shared" si="24"/>
        <v/>
      </c>
      <c r="CN23" s="62" t="str">
        <f t="shared" si="25"/>
        <v/>
      </c>
      <c r="CO23" s="63" t="str">
        <f t="shared" si="26"/>
        <v>NO</v>
      </c>
      <c r="CP23" s="63" t="str">
        <f t="shared" si="27"/>
        <v>NO</v>
      </c>
      <c r="CQ23" s="61" t="str">
        <f t="shared" ref="CQ23:CQ39" si="31">IF(AND(CO23&lt;&gt;"NO", CP23&lt;&gt;"NO"),IF(CP23&lt;CO23,"OK","INCORRECT"),"NO")</f>
        <v>NO</v>
      </c>
      <c r="CR23" s="61" t="str">
        <f t="shared" ref="CR23:CR39" si="32">IF(AND(CO23&lt;&gt;"NO", CP23&lt;&gt;"NO"),IF(CP23&lt;=CP22,"OK","INCORRECT"),"NO")</f>
        <v>NO</v>
      </c>
      <c r="CS23" s="63" t="str">
        <f t="shared" ref="CS23:CS39" si="33">IF(OR(AND(OR(AND(CQ23="NO",CR23="NO"),AND(CQ23="OK", CR23="OK")),AND(CQ22="NO", CR22="NO")),AND(AND(CQ23="OK",CR23="OK",OR(AND(CQ22="NO", CR22="NO"),AND(CQ22="OK", CR22="OK"))))),"OK","INCORRECT")</f>
        <v>OK</v>
      </c>
      <c r="CT23" s="55" t="b">
        <f t="shared" ref="CT23:CT39" si="34">IF(CS23="OK",IF(AND(CO22="NO",CO23="NO"),BW23&gt;BW22))</f>
        <v>0</v>
      </c>
      <c r="CU23" s="55" t="b">
        <f t="shared" ref="CU23:CU39" si="35">IF(CS23="OK",AND(CQ23="OK",CR23="OK",CQ22="NO",CR22="NO"))</f>
        <v>0</v>
      </c>
      <c r="CV23" s="55" t="b">
        <f t="shared" ref="CV23:CV39" si="36">IF(CS23="OK",IF(AND(EXACT(CN22,CN23)),BW23&gt;BW22))</f>
        <v>0</v>
      </c>
      <c r="CW23" s="55" t="b">
        <f t="shared" ref="CW23:CW39" si="37">IF(CS23="OK",CP23&lt;CP22)</f>
        <v>0</v>
      </c>
      <c r="CX23" s="62" t="str">
        <f t="shared" ref="CX23:CX39" si="38">IF(AND(CT23=FALSE,CU23=FALSE,CV23=FALSE,CW23=FALSE),"SEQUENCE INCORRECT","SEQUENCE CORRECT")</f>
        <v>SEQUENCE INCORRECT</v>
      </c>
      <c r="CY23" s="64">
        <f>COUNTIF(B21:B22,T(B23))</f>
        <v>2</v>
      </c>
    </row>
    <row r="24" spans="1:103" s="20" customFormat="1" ht="18.95" customHeight="1" thickBot="1">
      <c r="A24" s="51"/>
      <c r="B24" s="157"/>
      <c r="C24" s="158"/>
      <c r="D24" s="157"/>
      <c r="E24" s="158"/>
      <c r="F24" s="157"/>
      <c r="G24" s="158"/>
      <c r="H24" s="157"/>
      <c r="I24" s="158"/>
      <c r="J24" s="157"/>
      <c r="K24" s="158"/>
      <c r="L24" s="151" t="str">
        <f>IF(AND(B24&lt;&gt;"", H24&lt;&gt;"", J24&lt;&gt;"",OR(H24&lt;=I17,H24="ABS"),OR(J24&lt;=K17,J24="ABS")),IF(AND(J24="ABS"),"ABS",IF(SUM(H24:J24)=0,"ZERO",SUM(H24,J24))),"")</f>
        <v/>
      </c>
      <c r="M24" s="151"/>
      <c r="N24" s="152" t="str">
        <f>IF(AND(A24&lt;&gt;"",B24&lt;&gt;"",D24&lt;&gt;"", F24&lt;&gt;"", H24&lt;&gt;"", J24&lt;&gt;"",S24="",R24="OK",V24="",OR(D24&lt;=E17,D24="ABS"),OR(F24&lt;=G17,F24="ABS"),OR(H24&lt;=I17,H24="ABS"),OR(J24&lt;=K17,J24="ABS")),IF(AND(OR(D24=0,D24="ABS"),OR(F24=0,F24="ABS"),OR(L24=0,L24="ABS"),D24="ABS",F24="ABS",L24="ABS"),"ABS",IF(AND(SUM(D24:F24)=0,OR(L24="ZERO",L24="ABS")),"ZERO",IF(L24="ABS",SUM(D24,F24),SUM(D24,F24,H24,J24)))),"")</f>
        <v/>
      </c>
      <c r="O24" s="153"/>
      <c r="P24" s="97" t="str">
        <f>IF(N24="","",IF(O17=250,LOOKUP(N24,{"ABS","ZERO",0,125,137,150,165,187,212},{"FAIL","FAIL","FAIL","C","C+","B","B+","A","A+"}),IF(O17=200,LOOKUP(N24,{"ABS","ZERO",0,100,110,120,132,150,170},{"FAIL","FAIL","FAIL","C","C+","B","B+","A","A+"}),IF(O17=150,LOOKUP(N24,{"ABS","ZERO",0,75,82,90,99,112,127},{"FAIL","FAIL","FAIL","C","C+","B","B+","A","A+"}),IF(O17=100,LOOKUP(N24,{"ABS","ZERO",0,50,55,60,66,75,85},{"FAIL","FAIL","FAIL","C","C+","B","B+","A","A+"}),IF(O17=50,LOOKUP(N24,{"ABS","ZERO",0,25,27,30,33,37,42},{"FAIL","FAIL","FAIL","C","C+","B","B+","A","A+"})))))))</f>
        <v/>
      </c>
      <c r="Q24" s="210"/>
      <c r="R24" s="66" t="str">
        <f t="shared" si="0"/>
        <v/>
      </c>
      <c r="S24" s="169" t="str">
        <f>IF(AND(A24&lt;&gt;"",B24&lt;&gt;""),IF(OR(D24&lt;&gt;"ABS"),IF(OR(AND(D24&lt;ROUNDDOWN((0.7*E17),0),D24&lt;&gt;0),D24&gt;E17,D24=""),"Attendance Marks incorrect",""),""),"")</f>
        <v/>
      </c>
      <c r="T24" s="304"/>
      <c r="U24" s="304"/>
      <c r="V24" s="148" t="str">
        <f>IF(OR(AND(OR(F24&lt;=G17, F24=0, F24="ABS"),OR(H24&lt;=I17, H24=0, H24="ABS"),OR(J24&lt;=K17, J24=0,J24="ABS"))),IF(OR(AND(A24="",B24="",D24="",F24="",H24="",J24=""),AND(A24&lt;&gt;"",B24&lt;&gt;"",D24&lt;&gt;"",F24&lt;&gt;"",H24&lt;&gt;"",J24&lt;&gt;"", AG24="OK")),"","Given Marks or Format is incorrect"),"Given Marks or Format is incorrect")</f>
        <v/>
      </c>
      <c r="W24" s="149"/>
      <c r="X24" s="150"/>
      <c r="Y24" s="109" t="b">
        <f>IF(AND(EXACT(LEFT(B24,3),LEFT(G10,3)),MID(B24,4,1)="-",ISNUMBER(INT(MID(B24,5,1))),ISNUMBER(INT(MID(B24,6,1))),MID(B24,5,2)&lt;&gt;"00",MID(B24,5,2)&lt;&gt;MID(G10,2,2),EXACT(MID(B24,7,4),RIGHT(G10,4)),ISNUMBER(INT(MID(B24,11,1))),ISNUMBER(INT(MID(B24,12,1))),MID(B24,11,2)&lt;&gt;"00",OR(ISNUMBER(INT(MID(B24,11,3))),MID(B24,13,1)=""),OR(AND(ISNUMBER(INT(MID(B24,11,3))),MID(B24,11,1)&lt;&gt;"0",MID(B24,14,1)=""),AND((ISNUMBER(INT(MID(B24,11,2)))),MID(B24,13,1)=""))),"oKK")</f>
        <v>0</v>
      </c>
      <c r="Z24" s="1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1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12" t="b">
        <f>IF(AND( EXACT(LEFT(B24,LEN(G8)), G8),ISNUMBER(INT(MID(B24,(LEN(G8)+1),1))),ISNUMBER(INT(MID(B24,(LEN(G8)+2),1))), MID(B24,(LEN(G8)+1),2)&lt;&gt;"00",OR(ISNUMBER(INT(MID(B24,(LEN(G8)+3),1))),MID(B24,(LEN(G8)+3),1)=""),  OR(AND(ISNUMBER(INT(MID(B24,(LEN(G8)+1),3))),MID(B24,(LEN(G8)+1),1)&lt;&gt;"0", MID(B24,(LEN(G8)+4),1)=""),AND((ISNUMBER(INT(MID(B24,(LEN(G8)+1),2)))),MID(B24,(LEN(G8)+3),1)=""))),"OK")</f>
        <v>0</v>
      </c>
      <c r="AC24" s="1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14" t="b">
        <f>IF(LEFT(B24,1)="K",IF(AND(EXACT(LEFT(B24,3),LEFT(G8,3)),MID(B24,4,1)="-",ISNUMBER(INT(MID(B24,5,1))),ISNUMBER(INT(MID(B24,6,1))),MID(B24,5,2)&lt;&gt;"00", MID(B24,5,2)&lt;&gt;MID(G8,2,2),EXACT(MID(B24,7,2), RIGHT(G8,2)),ISNUMBER(INT(MID(B24,9,1))),ISNUMBER(INT(MID(B24,10,1))),MID(B24,9,2)&lt;&gt;"00",OR(ISNUMBER(INT(MID(B24,9,3))),MID(B24,11,1)=""),OR(AND(ISNUMBER(INT(MID(B24,9,3))),MID(B24,9,1)&lt;&gt;"0",MID(B24,12,1)=""),AND((ISNUMBER(INT(MID(B24,9,2)))),MID(B24,11,1)=""))),"oKK"))</f>
        <v>0</v>
      </c>
      <c r="AE24" s="15"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20" t="b">
        <f t="shared" si="28"/>
        <v>0</v>
      </c>
      <c r="AG24" s="20" t="str">
        <f t="shared" si="1"/>
        <v>S# INCORRECT</v>
      </c>
      <c r="BO24" s="55" t="str">
        <f t="shared" si="2"/>
        <v/>
      </c>
      <c r="BP24" s="55" t="b">
        <f t="shared" si="3"/>
        <v>0</v>
      </c>
      <c r="BQ24" s="55" t="b">
        <f t="shared" si="4"/>
        <v>0</v>
      </c>
      <c r="BR24" s="55" t="b">
        <f t="shared" si="5"/>
        <v>0</v>
      </c>
      <c r="BS24" s="55" t="str">
        <f t="shared" si="6"/>
        <v/>
      </c>
      <c r="BT24" s="55" t="str">
        <f t="shared" si="7"/>
        <v/>
      </c>
      <c r="BU24" s="55" t="str">
        <f t="shared" si="8"/>
        <v/>
      </c>
      <c r="BV24" s="55" t="str">
        <f t="shared" si="9"/>
        <v/>
      </c>
      <c r="BW24" s="60" t="str">
        <f t="shared" si="10"/>
        <v/>
      </c>
      <c r="BX24" s="61" t="str">
        <f t="shared" si="29"/>
        <v>INCORRECT</v>
      </c>
      <c r="BY24" s="55" t="b">
        <f t="shared" si="30"/>
        <v>0</v>
      </c>
      <c r="BZ24" s="62" t="str">
        <f t="shared" si="11"/>
        <v/>
      </c>
      <c r="CA24" s="55" t="b">
        <f t="shared" si="12"/>
        <v>0</v>
      </c>
      <c r="CB24" s="55" t="b">
        <f t="shared" si="13"/>
        <v>0</v>
      </c>
      <c r="CC24" s="55" t="b">
        <f t="shared" si="14"/>
        <v>0</v>
      </c>
      <c r="CD24" s="55" t="b">
        <f t="shared" si="15"/>
        <v>0</v>
      </c>
      <c r="CE24" s="55" t="b">
        <f t="shared" si="16"/>
        <v>0</v>
      </c>
      <c r="CF24" s="55" t="b">
        <f t="shared" si="17"/>
        <v>0</v>
      </c>
      <c r="CG24" s="55" t="str">
        <f t="shared" si="18"/>
        <v/>
      </c>
      <c r="CH24" s="55" t="str">
        <f t="shared" si="19"/>
        <v/>
      </c>
      <c r="CI24" s="55" t="str">
        <f t="shared" si="20"/>
        <v/>
      </c>
      <c r="CJ24" s="55" t="str">
        <f t="shared" si="21"/>
        <v/>
      </c>
      <c r="CK24" s="55" t="str">
        <f t="shared" si="22"/>
        <v/>
      </c>
      <c r="CL24" s="55" t="str">
        <f t="shared" si="23"/>
        <v/>
      </c>
      <c r="CM24" s="62" t="str">
        <f t="shared" si="24"/>
        <v/>
      </c>
      <c r="CN24" s="62" t="str">
        <f t="shared" si="25"/>
        <v/>
      </c>
      <c r="CO24" s="63" t="str">
        <f t="shared" si="26"/>
        <v>NO</v>
      </c>
      <c r="CP24" s="63" t="str">
        <f t="shared" si="27"/>
        <v>NO</v>
      </c>
      <c r="CQ24" s="61" t="str">
        <f t="shared" si="31"/>
        <v>NO</v>
      </c>
      <c r="CR24" s="61" t="str">
        <f t="shared" si="32"/>
        <v>NO</v>
      </c>
      <c r="CS24" s="63" t="str">
        <f t="shared" si="33"/>
        <v>OK</v>
      </c>
      <c r="CT24" s="55" t="b">
        <f t="shared" si="34"/>
        <v>0</v>
      </c>
      <c r="CU24" s="55" t="b">
        <f t="shared" si="35"/>
        <v>0</v>
      </c>
      <c r="CV24" s="55" t="b">
        <f t="shared" si="36"/>
        <v>0</v>
      </c>
      <c r="CW24" s="55" t="b">
        <f t="shared" si="37"/>
        <v>0</v>
      </c>
      <c r="CX24" s="62" t="str">
        <f t="shared" si="38"/>
        <v>SEQUENCE INCORRECT</v>
      </c>
      <c r="CY24" s="64">
        <f>COUNTIF(B21:B23,T(B24))</f>
        <v>3</v>
      </c>
    </row>
    <row r="25" spans="1:103" s="20" customFormat="1" ht="18.95" customHeight="1" thickBot="1">
      <c r="A25" s="51"/>
      <c r="B25" s="157"/>
      <c r="C25" s="158"/>
      <c r="D25" s="157"/>
      <c r="E25" s="158"/>
      <c r="F25" s="157"/>
      <c r="G25" s="158"/>
      <c r="H25" s="157"/>
      <c r="I25" s="158"/>
      <c r="J25" s="157"/>
      <c r="K25" s="158"/>
      <c r="L25" s="151" t="str">
        <f>IF(AND(B25&lt;&gt;"", H25&lt;&gt;"", J25&lt;&gt;"",OR(H25&lt;=I17,H25="ABS"),OR(J25&lt;=K17,J25="ABS")),IF(AND(J25="ABS"),"ABS",IF(SUM(H25:J25)=0,"ZERO",SUM(H25,J25))),"")</f>
        <v/>
      </c>
      <c r="M25" s="151"/>
      <c r="N25" s="152" t="str">
        <f>IF(AND(A25&lt;&gt;"",B25&lt;&gt;"",D25&lt;&gt;"", F25&lt;&gt;"", H25&lt;&gt;"", J25&lt;&gt;"",S25="",R25="OK",V25="",OR(D25&lt;=E17,D25="ABS"),OR(F25&lt;=G17,F25="ABS"),OR(H25&lt;=I17,H25="ABS"),OR(J25&lt;=K17,J25="ABS")),IF(AND(OR(D25=0,D25="ABS"),OR(F25=0,F25="ABS"),OR(L25=0,L25="ABS"),D25="ABS",F25="ABS",L25="ABS"),"ABS",IF(AND(SUM(D25:F25)=0,OR(L25="ZERO",L25="ABS")),"ZERO",IF(L25="ABS",SUM(D25,F25),SUM(D25,F25,H25,J25)))),"")</f>
        <v/>
      </c>
      <c r="O25" s="153"/>
      <c r="P25" s="97" t="str">
        <f>IF(N25="","",IF(O17=250,LOOKUP(N25,{"ABS","ZERO",0,125,137,150,165,187,212},{"FAIL","FAIL","FAIL","C","C+","B","B+","A","A+"}),IF(O17=200,LOOKUP(N25,{"ABS","ZERO",0,100,110,120,132,150,170},{"FAIL","FAIL","FAIL","C","C+","B","B+","A","A+"}),IF(O17=150,LOOKUP(N25,{"ABS","ZERO",0,75,82,90,99,112,127},{"FAIL","FAIL","FAIL","C","C+","B","B+","A","A+"}),IF(O17=100,LOOKUP(N25,{"ABS","ZERO",0,50,55,60,66,75,85},{"FAIL","FAIL","FAIL","C","C+","B","B+","A","A+"}),IF(O17=50,LOOKUP(N25,{"ABS","ZERO",0,25,27,30,33,37,42},{"FAIL","FAIL","FAIL","C","C+","B","B+","A","A+"})))))))</f>
        <v/>
      </c>
      <c r="Q25" s="210"/>
      <c r="R25" s="66" t="str">
        <f t="shared" si="0"/>
        <v/>
      </c>
      <c r="S25" s="169" t="str">
        <f>IF(AND(A25&lt;&gt;"",B25&lt;&gt;""),IF(OR(D25&lt;&gt;"ABS"),IF(OR(AND(D25&lt;ROUNDDOWN((0.7*E17),0),D25&lt;&gt;0),D25&gt;E17,D25=""),"Attendance Marks incorrect",""),""),"")</f>
        <v/>
      </c>
      <c r="T25" s="304"/>
      <c r="U25" s="304"/>
      <c r="V25" s="148" t="str">
        <f>IF(OR(AND(OR(F25&lt;=G17, F25=0, F25="ABS"),OR(H25&lt;=I17, H25=0, H25="ABS"),OR(J25&lt;=K17, J25=0,J25="ABS"))),IF(OR(AND(A25="",B25="",D25="",F25="",H25="",J25=""),AND(A25&lt;&gt;"",B25&lt;&gt;"",D25&lt;&gt;"",F25&lt;&gt;"",H25&lt;&gt;"",J25&lt;&gt;"", AG25="OK")),"","Given Marks or Format is incorrect"),"Given Marks or Format is incorrect")</f>
        <v/>
      </c>
      <c r="W25" s="149"/>
      <c r="X25" s="150"/>
      <c r="Y25" s="109" t="b">
        <f>IF(AND(EXACT(LEFT(B25,3),LEFT(G10,3)),MID(B25,4,1)="-",ISNUMBER(INT(MID(B25,5,1))),ISNUMBER(INT(MID(B25,6,1))),MID(B25,5,2)&lt;&gt;"00",MID(B25,5,2)&lt;&gt;MID(G10,2,2),EXACT(MID(B25,7,4),RIGHT(G10,4)),ISNUMBER(INT(MID(B25,11,1))),ISNUMBER(INT(MID(B25,12,1))),MID(B25,11,2)&lt;&gt;"00",OR(ISNUMBER(INT(MID(B25,11,3))),MID(B25,13,1)=""),OR(AND(ISNUMBER(INT(MID(B25,11,3))),MID(B25,11,1)&lt;&gt;"0",MID(B25,14,1)=""),AND((ISNUMBER(INT(MID(B25,11,2)))),MID(B25,13,1)=""))),"oKK")</f>
        <v>0</v>
      </c>
      <c r="Z25" s="1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1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12" t="b">
        <f>IF(AND( EXACT(LEFT(B25,LEN(G8)), G8),ISNUMBER(INT(MID(B25,(LEN(G8)+1),1))),ISNUMBER(INT(MID(B25,(LEN(G8)+2),1))), MID(B25,(LEN(G8)+1),2)&lt;&gt;"00",OR(ISNUMBER(INT(MID(B25,(LEN(G8)+3),1))),MID(B25,(LEN(G8)+3),1)=""),  OR(AND(ISNUMBER(INT(MID(B25,(LEN(G8)+1),3))),MID(B25,(LEN(G8)+1),1)&lt;&gt;"0", MID(B25,(LEN(G8)+4),1)=""),AND((ISNUMBER(INT(MID(B25,(LEN(G8)+1),2)))),MID(B25,(LEN(G8)+3),1)=""))),"OK")</f>
        <v>0</v>
      </c>
      <c r="AC25" s="1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14" t="b">
        <f>IF(LEFT(B25,1)="K",IF(AND(EXACT(LEFT(B25,3),LEFT(G8,3)),MID(B25,4,1)="-",ISNUMBER(INT(MID(B25,5,1))),ISNUMBER(INT(MID(B25,6,1))),MID(B25,5,2)&lt;&gt;"00", MID(B25,5,2)&lt;&gt;MID(G8,2,2),EXACT(MID(B25,7,2), RIGHT(G8,2)),ISNUMBER(INT(MID(B25,9,1))),ISNUMBER(INT(MID(B25,10,1))),MID(B25,9,2)&lt;&gt;"00",OR(ISNUMBER(INT(MID(B25,9,3))),MID(B25,11,1)=""),OR(AND(ISNUMBER(INT(MID(B25,9,3))),MID(B25,9,1)&lt;&gt;"0",MID(B25,12,1)=""),AND((ISNUMBER(INT(MID(B25,9,2)))),MID(B25,11,1)=""))),"oKK"))</f>
        <v>0</v>
      </c>
      <c r="AE25" s="15"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20" t="b">
        <f t="shared" si="28"/>
        <v>0</v>
      </c>
      <c r="AG25" s="20" t="str">
        <f t="shared" si="1"/>
        <v>S# INCORRECT</v>
      </c>
      <c r="BO25" s="55" t="str">
        <f t="shared" si="2"/>
        <v/>
      </c>
      <c r="BP25" s="55" t="b">
        <f t="shared" si="3"/>
        <v>0</v>
      </c>
      <c r="BQ25" s="55" t="b">
        <f t="shared" si="4"/>
        <v>0</v>
      </c>
      <c r="BR25" s="55" t="b">
        <f t="shared" si="5"/>
        <v>0</v>
      </c>
      <c r="BS25" s="55" t="str">
        <f t="shared" si="6"/>
        <v/>
      </c>
      <c r="BT25" s="55" t="str">
        <f t="shared" si="7"/>
        <v/>
      </c>
      <c r="BU25" s="55" t="str">
        <f t="shared" si="8"/>
        <v/>
      </c>
      <c r="BV25" s="55" t="str">
        <f t="shared" si="9"/>
        <v/>
      </c>
      <c r="BW25" s="60" t="str">
        <f t="shared" si="10"/>
        <v/>
      </c>
      <c r="BX25" s="61" t="str">
        <f t="shared" si="29"/>
        <v>INCORRECT</v>
      </c>
      <c r="BY25" s="55" t="b">
        <f t="shared" si="30"/>
        <v>0</v>
      </c>
      <c r="BZ25" s="62" t="str">
        <f t="shared" si="11"/>
        <v/>
      </c>
      <c r="CA25" s="55" t="b">
        <f t="shared" si="12"/>
        <v>0</v>
      </c>
      <c r="CB25" s="55" t="b">
        <f t="shared" si="13"/>
        <v>0</v>
      </c>
      <c r="CC25" s="55" t="b">
        <f t="shared" si="14"/>
        <v>0</v>
      </c>
      <c r="CD25" s="55" t="b">
        <f t="shared" si="15"/>
        <v>0</v>
      </c>
      <c r="CE25" s="55" t="b">
        <f t="shared" si="16"/>
        <v>0</v>
      </c>
      <c r="CF25" s="55" t="b">
        <f t="shared" si="17"/>
        <v>0</v>
      </c>
      <c r="CG25" s="55" t="str">
        <f t="shared" si="18"/>
        <v/>
      </c>
      <c r="CH25" s="55" t="str">
        <f t="shared" si="19"/>
        <v/>
      </c>
      <c r="CI25" s="55" t="str">
        <f t="shared" si="20"/>
        <v/>
      </c>
      <c r="CJ25" s="55" t="str">
        <f t="shared" si="21"/>
        <v/>
      </c>
      <c r="CK25" s="55" t="str">
        <f t="shared" si="22"/>
        <v/>
      </c>
      <c r="CL25" s="55" t="str">
        <f t="shared" si="23"/>
        <v/>
      </c>
      <c r="CM25" s="62" t="str">
        <f t="shared" si="24"/>
        <v/>
      </c>
      <c r="CN25" s="62" t="str">
        <f t="shared" si="25"/>
        <v/>
      </c>
      <c r="CO25" s="63" t="str">
        <f t="shared" si="26"/>
        <v>NO</v>
      </c>
      <c r="CP25" s="63" t="str">
        <f t="shared" si="27"/>
        <v>NO</v>
      </c>
      <c r="CQ25" s="61" t="str">
        <f t="shared" si="31"/>
        <v>NO</v>
      </c>
      <c r="CR25" s="61" t="str">
        <f t="shared" si="32"/>
        <v>NO</v>
      </c>
      <c r="CS25" s="63" t="str">
        <f t="shared" si="33"/>
        <v>OK</v>
      </c>
      <c r="CT25" s="55" t="b">
        <f t="shared" si="34"/>
        <v>0</v>
      </c>
      <c r="CU25" s="55" t="b">
        <f t="shared" si="35"/>
        <v>0</v>
      </c>
      <c r="CV25" s="55" t="b">
        <f t="shared" si="36"/>
        <v>0</v>
      </c>
      <c r="CW25" s="55" t="b">
        <f t="shared" si="37"/>
        <v>0</v>
      </c>
      <c r="CX25" s="62" t="str">
        <f t="shared" si="38"/>
        <v>SEQUENCE INCORRECT</v>
      </c>
      <c r="CY25" s="64">
        <f>COUNTIF(B21:B24,T(B25))</f>
        <v>4</v>
      </c>
    </row>
    <row r="26" spans="1:103" s="20" customFormat="1" ht="18.95" customHeight="1" thickBot="1">
      <c r="A26" s="51"/>
      <c r="B26" s="157"/>
      <c r="C26" s="158"/>
      <c r="D26" s="157"/>
      <c r="E26" s="158"/>
      <c r="F26" s="157"/>
      <c r="G26" s="158"/>
      <c r="H26" s="157"/>
      <c r="I26" s="158"/>
      <c r="J26" s="157"/>
      <c r="K26" s="158"/>
      <c r="L26" s="151" t="str">
        <f>IF(AND(B26&lt;&gt;"", H26&lt;&gt;"", J26&lt;&gt;"",OR(H26&lt;=I17,H26="ABS"),OR(J26&lt;=K17,J26="ABS")),IF(AND(J26="ABS"),"ABS",IF(SUM(H26:J26)=0,"ZERO",SUM(H26,J26))),"")</f>
        <v/>
      </c>
      <c r="M26" s="151"/>
      <c r="N26" s="152" t="str">
        <f>IF(AND(A26&lt;&gt;"",B26&lt;&gt;"",D26&lt;&gt;"", F26&lt;&gt;"", H26&lt;&gt;"", J26&lt;&gt;"",S26="",R26="OK", V26="",OR(D26&lt;=E17,D26="ABS"),OR(F26&lt;=G17,F26="ABS"),OR(H26&lt;=I17,H26="ABS"),OR(J26&lt;=K17,J26="ABS")),IF(AND(OR(D26=0,D26="ABS"),OR(F26=0,F26="ABS"),OR(L26=0,L26="ABS"),D26="ABS",F26="ABS",L26="ABS"),"ABS",IF(AND(SUM(D26:F26)=0,OR(L26="ZERO",L26="ABS")),"ZERO",IF(L26="ABS",SUM(D26,F26),SUM(D26,F26,H26,J26)))),"")</f>
        <v/>
      </c>
      <c r="O26" s="153"/>
      <c r="P26" s="97" t="str">
        <f>IF(N26="","",IF(O17=250,LOOKUP(N26,{"ABS","ZERO",0,125,137,150,165,187,212},{"FAIL","FAIL","FAIL","C","C+","B","B+","A","A+"}),IF(O17=200,LOOKUP(N26,{"ABS","ZERO",0,100,110,120,132,150,170},{"FAIL","FAIL","FAIL","C","C+","B","B+","A","A+"}),IF(O17=150,LOOKUP(N26,{"ABS","ZERO",0,75,82,90,99,112,127},{"FAIL","FAIL","FAIL","C","C+","B","B+","A","A+"}),IF(O17=100,LOOKUP(N26,{"ABS","ZERO",0,50,55,60,66,75,85},{"FAIL","FAIL","FAIL","C","C+","B","B+","A","A+"}),IF(O17=50,LOOKUP(N26,{"ABS","ZERO",0,25,27,30,33,37,42},{"FAIL","FAIL","FAIL","C","C+","B","B+","A","A+"})))))))</f>
        <v/>
      </c>
      <c r="Q26" s="210"/>
      <c r="R26" s="66" t="str">
        <f t="shared" si="0"/>
        <v/>
      </c>
      <c r="S26" s="169" t="str">
        <f>IF(AND(A26&lt;&gt;"",B26&lt;&gt;""),IF(OR(D26&lt;&gt;"ABS"),IF(OR(AND(D26&lt;ROUNDDOWN((0.7*E17),0),D26&lt;&gt;0),D26&gt;E17,D26=""),"Attendance Marks incorrect",""),""),"")</f>
        <v/>
      </c>
      <c r="T26" s="304"/>
      <c r="U26" s="304"/>
      <c r="V26" s="148" t="str">
        <f>IF(OR(AND(OR(F26&lt;=G17, F26=0, F26="ABS"),OR(H26&lt;=I17, H26=0, H26="ABS"),OR(J26&lt;=K17, J26=0,J26="ABS"))),IF(OR(AND(A26="",B26="",D26="",F26="",H26="",J26=""),AND(A26&lt;&gt;"",B26&lt;&gt;"",D26&lt;&gt;"",F26&lt;&gt;"",H26&lt;&gt;"",J26&lt;&gt;"", AG26="OK")),"","Given Marks or Format is incorrect"),"Given Marks or Format is incorrect")</f>
        <v/>
      </c>
      <c r="W26" s="149"/>
      <c r="X26" s="150"/>
      <c r="Y26" s="109" t="b">
        <f>IF(AND(EXACT(LEFT(B26,3),LEFT(G10,3)),MID(B26,4,1)="-",ISNUMBER(INT(MID(B26,5,1))),ISNUMBER(INT(MID(B26,6,1))),MID(B26,5,2)&lt;&gt;"00",MID(B26,5,2)&lt;&gt;MID(G10,2,2),EXACT(MID(B26,7,4),RIGHT(G10,4)),ISNUMBER(INT(MID(B26,11,1))),ISNUMBER(INT(MID(B26,12,1))),MID(B26,11,2)&lt;&gt;"00",OR(ISNUMBER(INT(MID(B26,11,3))),MID(B26,13,1)=""),OR(AND(ISNUMBER(INT(MID(B26,11,3))),MID(B26,11,1)&lt;&gt;"0",MID(B26,14,1)=""),AND((ISNUMBER(INT(MID(B26,11,2)))),MID(B26,13,1)=""))),"oKK")</f>
        <v>0</v>
      </c>
      <c r="Z26" s="1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1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12" t="b">
        <f>IF(AND( EXACT(LEFT(B26,LEN(G8)), G8),ISNUMBER(INT(MID(B26,(LEN(G8)+1),1))),ISNUMBER(INT(MID(B26,(LEN(G8)+2),1))), MID(B26,(LEN(G8)+1),2)&lt;&gt;"00",OR(ISNUMBER(INT(MID(B26,(LEN(G8)+3),1))),MID(B26,(LEN(G8)+3),1)=""),  OR(AND(ISNUMBER(INT(MID(B26,(LEN(G8)+1),3))),MID(B26,(LEN(G8)+1),1)&lt;&gt;"0", MID(B26,(LEN(G8)+4),1)=""),AND((ISNUMBER(INT(MID(B26,(LEN(G8)+1),2)))),MID(B26,(LEN(G8)+3),1)=""))),"OK")</f>
        <v>0</v>
      </c>
      <c r="AC26" s="1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14" t="b">
        <f>IF(LEFT(B26,1)="K",IF(AND(EXACT(LEFT(B26,3),LEFT(G8,3)),MID(B26,4,1)="-",ISNUMBER(INT(MID(B26,5,1))),ISNUMBER(INT(MID(B26,6,1))),MID(B26,5,2)&lt;&gt;"00", MID(B26,5,2)&lt;&gt;MID(G8,2,2),EXACT(MID(B26,7,2), RIGHT(G8,2)),ISNUMBER(INT(MID(B26,9,1))),ISNUMBER(INT(MID(B26,10,1))),MID(B26,9,2)&lt;&gt;"00",OR(ISNUMBER(INT(MID(B26,9,3))),MID(B26,11,1)=""),OR(AND(ISNUMBER(INT(MID(B26,9,3))),MID(B26,9,1)&lt;&gt;"0",MID(B26,12,1)=""),AND((ISNUMBER(INT(MID(B26,9,2)))),MID(B26,11,1)=""))),"oKK"))</f>
        <v>0</v>
      </c>
      <c r="AE26" s="15"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20" t="b">
        <f t="shared" si="28"/>
        <v>0</v>
      </c>
      <c r="AG26" s="20" t="str">
        <f t="shared" si="1"/>
        <v>S# INCORRECT</v>
      </c>
      <c r="BO26" s="55" t="str">
        <f t="shared" si="2"/>
        <v/>
      </c>
      <c r="BP26" s="55" t="b">
        <f t="shared" si="3"/>
        <v>0</v>
      </c>
      <c r="BQ26" s="55" t="b">
        <f t="shared" si="4"/>
        <v>0</v>
      </c>
      <c r="BR26" s="55" t="b">
        <f t="shared" si="5"/>
        <v>0</v>
      </c>
      <c r="BS26" s="55" t="str">
        <f t="shared" si="6"/>
        <v/>
      </c>
      <c r="BT26" s="55" t="str">
        <f t="shared" si="7"/>
        <v/>
      </c>
      <c r="BU26" s="55" t="str">
        <f t="shared" si="8"/>
        <v/>
      </c>
      <c r="BV26" s="55" t="str">
        <f t="shared" si="9"/>
        <v/>
      </c>
      <c r="BW26" s="60" t="str">
        <f t="shared" si="10"/>
        <v/>
      </c>
      <c r="BX26" s="61" t="str">
        <f t="shared" si="29"/>
        <v>INCORRECT</v>
      </c>
      <c r="BY26" s="55" t="b">
        <f t="shared" si="30"/>
        <v>0</v>
      </c>
      <c r="BZ26" s="62" t="str">
        <f t="shared" si="11"/>
        <v/>
      </c>
      <c r="CA26" s="55" t="b">
        <f t="shared" si="12"/>
        <v>0</v>
      </c>
      <c r="CB26" s="55" t="b">
        <f t="shared" si="13"/>
        <v>0</v>
      </c>
      <c r="CC26" s="55" t="b">
        <f t="shared" si="14"/>
        <v>0</v>
      </c>
      <c r="CD26" s="55" t="b">
        <f t="shared" si="15"/>
        <v>0</v>
      </c>
      <c r="CE26" s="55" t="b">
        <f t="shared" si="16"/>
        <v>0</v>
      </c>
      <c r="CF26" s="55" t="b">
        <f t="shared" si="17"/>
        <v>0</v>
      </c>
      <c r="CG26" s="55" t="str">
        <f t="shared" si="18"/>
        <v/>
      </c>
      <c r="CH26" s="55" t="str">
        <f t="shared" si="19"/>
        <v/>
      </c>
      <c r="CI26" s="55" t="str">
        <f t="shared" si="20"/>
        <v/>
      </c>
      <c r="CJ26" s="55" t="str">
        <f t="shared" si="21"/>
        <v/>
      </c>
      <c r="CK26" s="55" t="str">
        <f t="shared" si="22"/>
        <v/>
      </c>
      <c r="CL26" s="55" t="str">
        <f t="shared" si="23"/>
        <v/>
      </c>
      <c r="CM26" s="62" t="str">
        <f t="shared" si="24"/>
        <v/>
      </c>
      <c r="CN26" s="62" t="str">
        <f t="shared" si="25"/>
        <v/>
      </c>
      <c r="CO26" s="63" t="str">
        <f t="shared" si="26"/>
        <v>NO</v>
      </c>
      <c r="CP26" s="63" t="str">
        <f t="shared" si="27"/>
        <v>NO</v>
      </c>
      <c r="CQ26" s="61" t="str">
        <f t="shared" si="31"/>
        <v>NO</v>
      </c>
      <c r="CR26" s="61" t="str">
        <f t="shared" si="32"/>
        <v>NO</v>
      </c>
      <c r="CS26" s="63" t="str">
        <f t="shared" si="33"/>
        <v>OK</v>
      </c>
      <c r="CT26" s="55" t="b">
        <f t="shared" si="34"/>
        <v>0</v>
      </c>
      <c r="CU26" s="55" t="b">
        <f t="shared" si="35"/>
        <v>0</v>
      </c>
      <c r="CV26" s="55" t="b">
        <f t="shared" si="36"/>
        <v>0</v>
      </c>
      <c r="CW26" s="55" t="b">
        <f t="shared" si="37"/>
        <v>0</v>
      </c>
      <c r="CX26" s="62" t="str">
        <f t="shared" si="38"/>
        <v>SEQUENCE INCORRECT</v>
      </c>
      <c r="CY26" s="64">
        <f>COUNTIF(B21:B25,T(B26))</f>
        <v>5</v>
      </c>
    </row>
    <row r="27" spans="1:103" s="20" customFormat="1" ht="18.95" customHeight="1" thickBot="1">
      <c r="A27" s="51"/>
      <c r="B27" s="157"/>
      <c r="C27" s="158"/>
      <c r="D27" s="157"/>
      <c r="E27" s="158"/>
      <c r="F27" s="157"/>
      <c r="G27" s="158"/>
      <c r="H27" s="157"/>
      <c r="I27" s="158"/>
      <c r="J27" s="157"/>
      <c r="K27" s="158"/>
      <c r="L27" s="151" t="str">
        <f>IF(AND(B27&lt;&gt;"", H27&lt;&gt;"", J27&lt;&gt;"",OR(H27&lt;=I17,H27="ABS"),OR(J27&lt;=K17,J27="ABS")),IF(AND(J27="ABS"),"ABS",IF(SUM(H27:J27)=0,"ZERO",SUM(H27,J27))),"")</f>
        <v/>
      </c>
      <c r="M27" s="151"/>
      <c r="N27" s="152" t="str">
        <f>IF(AND(A27&lt;&gt;"",B27&lt;&gt;"",D27&lt;&gt;"", F27&lt;&gt;"", H27&lt;&gt;"", J27&lt;&gt;"",S27="",R27="OK",V27="",OR(D27&lt;=E17,D27="ABS"),OR(F27&lt;=G17,F27="ABS"),OR(H27&lt;=I17,H27="ABS"),OR(J27&lt;=K17,J27="ABS")),IF(AND(OR(D27=0,D27="ABS"),OR(F27=0,F27="ABS"),OR(L27=0,L27="ABS"),D27="ABS",F27="ABS",L27="ABS"),"ABS",IF(AND(SUM(D27:F27)=0,OR(L27="ZERO",L27="ABS")),"ZERO",IF(L27="ABS",SUM(D27,F27),SUM(D27,F27,H27,J27)))),"")</f>
        <v/>
      </c>
      <c r="O27" s="153"/>
      <c r="P27" s="97" t="str">
        <f>IF(N27="","",IF(O17=250,LOOKUP(N27,{"ABS","ZERO",0,125,137,150,165,187,212},{"FAIL","FAIL","FAIL","C","C+","B","B+","A","A+"}),IF(O17=200,LOOKUP(N27,{"ABS","ZERO",0,100,110,120,132,150,170},{"FAIL","FAIL","FAIL","C","C+","B","B+","A","A+"}),IF(O17=150,LOOKUP(N27,{"ABS","ZERO",0,75,82,90,99,112,127},{"FAIL","FAIL","FAIL","C","C+","B","B+","A","A+"}),IF(O17=100,LOOKUP(N27,{"ABS","ZERO",0,50,55,60,66,75,85},{"FAIL","FAIL","FAIL","C","C+","B","B+","A","A+"}),IF(O17=50,LOOKUP(N27,{"ABS","ZERO",0,25,27,30,33,37,42},{"FAIL","FAIL","FAIL","C","C+","B","B+","A","A+"})))))))</f>
        <v/>
      </c>
      <c r="Q27" s="210"/>
      <c r="R27" s="66" t="str">
        <f t="shared" si="0"/>
        <v/>
      </c>
      <c r="S27" s="169" t="str">
        <f>IF(AND(A27&lt;&gt;"",B27&lt;&gt;""),IF(OR(D27&lt;&gt;"ABS"),IF(OR(AND(D27&lt;ROUNDDOWN((0.7*E17),0),D27&lt;&gt;0),D27&gt;E17,D27=""),"Attendance Marks incorrect",""),""),"")</f>
        <v/>
      </c>
      <c r="T27" s="304"/>
      <c r="U27" s="304"/>
      <c r="V27" s="148" t="str">
        <f>IF(OR(AND(OR(F27&lt;=G17, F27=0, F27="ABS"),OR(H27&lt;=I17, H27=0, H27="ABS"),OR(J27&lt;=K17, J27=0,J27="ABS"))),IF(OR(AND(A27="",B27="", D27="",F27="",H27="",J27=""),AND(A27&lt;&gt;"",B27&lt;&gt;"",D27&lt;&gt;"",F27&lt;&gt;"",H27&lt;&gt;"",J27&lt;&gt;"", AG27="OK")),"","Given Marks or Format is incorrect"),"Given Marks or Format is incorrect")</f>
        <v/>
      </c>
      <c r="W27" s="149"/>
      <c r="X27" s="150"/>
      <c r="Y27" s="109" t="b">
        <f>IF(AND(EXACT(LEFT(B27,3),LEFT(G10,3)),MID(B27,4,1)="-",ISNUMBER(INT(MID(B27,5,1))),ISNUMBER(INT(MID(B27,6,1))),MID(B27,5,2)&lt;&gt;"00",MID(B27,5,2)&lt;&gt;MID(G10,2,2),EXACT(MID(B27,7,4),RIGHT(G10,4)),ISNUMBER(INT(MID(B27,11,1))),ISNUMBER(INT(MID(B27,12,1))),MID(B27,11,2)&lt;&gt;"00",OR(ISNUMBER(INT(MID(B27,11,3))),MID(B27,13,1)=""),OR(AND(ISNUMBER(INT(MID(B27,11,3))),MID(B27,11,1)&lt;&gt;"0",MID(B27,14,1)=""),AND((ISNUMBER(INT(MID(B27,11,2)))),MID(B27,13,1)=""))),"oKK")</f>
        <v>0</v>
      </c>
      <c r="Z27" s="1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1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12" t="b">
        <f>IF(AND( EXACT(LEFT(B27,LEN(G8)), G8),ISNUMBER(INT(MID(B27,(LEN(G8)+1),1))),ISNUMBER(INT(MID(B27,(LEN(G8)+2),1))), MID(B27,(LEN(G8)+1),2)&lt;&gt;"00",OR(ISNUMBER(INT(MID(B27,(LEN(G8)+3),1))),MID(B27,(LEN(G8)+3),1)=""),  OR(AND(ISNUMBER(INT(MID(B27,(LEN(G8)+1),3))),MID(B27,(LEN(G8)+1),1)&lt;&gt;"0", MID(B27,(LEN(G8)+4),1)=""),AND((ISNUMBER(INT(MID(B27,(LEN(G8)+1),2)))),MID(B27,(LEN(G8)+3),1)=""))),"OK")</f>
        <v>0</v>
      </c>
      <c r="AC27" s="1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14" t="b">
        <f>IF(LEFT(B27,1)="K",IF(AND(EXACT(LEFT(B27,3),LEFT(G8,3)),MID(B27,4,1)="-",ISNUMBER(INT(MID(B27,5,1))),ISNUMBER(INT(MID(B27,6,1))),MID(B27,5,2)&lt;&gt;"00", MID(B27,5,2)&lt;&gt;MID(G8,2,2),EXACT(MID(B27,7,2), RIGHT(G8,2)),ISNUMBER(INT(MID(B27,9,1))),ISNUMBER(INT(MID(B27,10,1))),MID(B27,9,2)&lt;&gt;"00",OR(ISNUMBER(INT(MID(B27,9,3))),MID(B27,11,1)=""),OR(AND(ISNUMBER(INT(MID(B27,9,3))),MID(B27,9,1)&lt;&gt;"0",MID(B27,12,1)=""),AND((ISNUMBER(INT(MID(B27,9,2)))),MID(B27,11,1)=""))),"oKK"))</f>
        <v>0</v>
      </c>
      <c r="AE27" s="15"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20" t="b">
        <f t="shared" si="28"/>
        <v>0</v>
      </c>
      <c r="AG27" s="20" t="str">
        <f t="shared" si="1"/>
        <v>S# INCORRECT</v>
      </c>
      <c r="BO27" s="55" t="str">
        <f t="shared" si="2"/>
        <v/>
      </c>
      <c r="BP27" s="55" t="b">
        <f t="shared" si="3"/>
        <v>0</v>
      </c>
      <c r="BQ27" s="55" t="b">
        <f t="shared" si="4"/>
        <v>0</v>
      </c>
      <c r="BR27" s="55" t="b">
        <f t="shared" si="5"/>
        <v>0</v>
      </c>
      <c r="BS27" s="55" t="str">
        <f t="shared" si="6"/>
        <v/>
      </c>
      <c r="BT27" s="55" t="str">
        <f t="shared" si="7"/>
        <v/>
      </c>
      <c r="BU27" s="55" t="str">
        <f t="shared" si="8"/>
        <v/>
      </c>
      <c r="BV27" s="55" t="str">
        <f t="shared" si="9"/>
        <v/>
      </c>
      <c r="BW27" s="60" t="str">
        <f t="shared" si="10"/>
        <v/>
      </c>
      <c r="BX27" s="61" t="str">
        <f t="shared" si="29"/>
        <v>INCORRECT</v>
      </c>
      <c r="BY27" s="55" t="b">
        <f t="shared" si="30"/>
        <v>0</v>
      </c>
      <c r="BZ27" s="62" t="str">
        <f t="shared" si="11"/>
        <v/>
      </c>
      <c r="CA27" s="55" t="b">
        <f t="shared" si="12"/>
        <v>0</v>
      </c>
      <c r="CB27" s="55" t="b">
        <f t="shared" si="13"/>
        <v>0</v>
      </c>
      <c r="CC27" s="55" t="b">
        <f t="shared" si="14"/>
        <v>0</v>
      </c>
      <c r="CD27" s="55" t="b">
        <f t="shared" si="15"/>
        <v>0</v>
      </c>
      <c r="CE27" s="55" t="b">
        <f t="shared" si="16"/>
        <v>0</v>
      </c>
      <c r="CF27" s="55" t="b">
        <f t="shared" si="17"/>
        <v>0</v>
      </c>
      <c r="CG27" s="55" t="str">
        <f t="shared" si="18"/>
        <v/>
      </c>
      <c r="CH27" s="55" t="str">
        <f t="shared" si="19"/>
        <v/>
      </c>
      <c r="CI27" s="55" t="str">
        <f t="shared" si="20"/>
        <v/>
      </c>
      <c r="CJ27" s="55" t="str">
        <f t="shared" si="21"/>
        <v/>
      </c>
      <c r="CK27" s="55" t="str">
        <f t="shared" si="22"/>
        <v/>
      </c>
      <c r="CL27" s="55" t="str">
        <f t="shared" si="23"/>
        <v/>
      </c>
      <c r="CM27" s="62" t="str">
        <f t="shared" si="24"/>
        <v/>
      </c>
      <c r="CN27" s="62" t="str">
        <f t="shared" si="25"/>
        <v/>
      </c>
      <c r="CO27" s="63" t="str">
        <f t="shared" si="26"/>
        <v>NO</v>
      </c>
      <c r="CP27" s="63" t="str">
        <f t="shared" si="27"/>
        <v>NO</v>
      </c>
      <c r="CQ27" s="61" t="str">
        <f t="shared" si="31"/>
        <v>NO</v>
      </c>
      <c r="CR27" s="61" t="str">
        <f t="shared" si="32"/>
        <v>NO</v>
      </c>
      <c r="CS27" s="63" t="str">
        <f t="shared" si="33"/>
        <v>OK</v>
      </c>
      <c r="CT27" s="55" t="b">
        <f t="shared" si="34"/>
        <v>0</v>
      </c>
      <c r="CU27" s="55" t="b">
        <f t="shared" si="35"/>
        <v>0</v>
      </c>
      <c r="CV27" s="55" t="b">
        <f t="shared" si="36"/>
        <v>0</v>
      </c>
      <c r="CW27" s="55" t="b">
        <f t="shared" si="37"/>
        <v>0</v>
      </c>
      <c r="CX27" s="62" t="str">
        <f t="shared" si="38"/>
        <v>SEQUENCE INCORRECT</v>
      </c>
      <c r="CY27" s="64">
        <f>COUNTIF(B21:B26,T(B27))</f>
        <v>6</v>
      </c>
    </row>
    <row r="28" spans="1:103" s="20" customFormat="1" ht="18.95" customHeight="1" thickBot="1">
      <c r="A28" s="51"/>
      <c r="B28" s="157"/>
      <c r="C28" s="158"/>
      <c r="D28" s="157"/>
      <c r="E28" s="158"/>
      <c r="F28" s="157"/>
      <c r="G28" s="158"/>
      <c r="H28" s="157"/>
      <c r="I28" s="158"/>
      <c r="J28" s="157"/>
      <c r="K28" s="158"/>
      <c r="L28" s="151" t="str">
        <f>IF(AND(B28&lt;&gt;"", H28&lt;&gt;"", J28&lt;&gt;"",OR(H28&lt;=I17,H28="ABS"),OR(J28&lt;=K17,J28="ABS")),IF(AND(J28="ABS"),"ABS",IF(SUM(H28:J28)=0,"ZERO",SUM(H28,J28))),"")</f>
        <v/>
      </c>
      <c r="M28" s="151"/>
      <c r="N28" s="152" t="str">
        <f>IF(AND(A28&lt;&gt;"",B28&lt;&gt;"",D28&lt;&gt;"", F28&lt;&gt;"", H28&lt;&gt;"", J28&lt;&gt;"",S28="",R28="OK",V28="",OR(D28&lt;=E17,D28="ABS"),OR(F28&lt;=G17,F28="ABS"),OR(H28&lt;=I17,H28="ABS"),OR(J28&lt;=K17,J28="ABS")),IF(AND(OR(D28=0,D28="ABS"),OR(F28=0,F28="ABS"),OR(L28=0,L28="ABS"),D28="ABS",F28="ABS",L28="ABS"),"ABS",IF(AND(SUM(D28:F28)=0,OR(L28="ZERO",L28="ABS")),"ZERO",IF(L28="ABS",SUM(D28,F28),SUM(D28,F28,H28,J28)))),"")</f>
        <v/>
      </c>
      <c r="O28" s="153"/>
      <c r="P28" s="97" t="str">
        <f>IF(N28="","",IF(O17=250,LOOKUP(N28,{"ABS","ZERO",0,125,137,150,165,187,212},{"FAIL","FAIL","FAIL","C","C+","B","B+","A","A+"}),IF(O17=200,LOOKUP(N28,{"ABS","ZERO",0,100,110,120,132,150,170},{"FAIL","FAIL","FAIL","C","C+","B","B+","A","A+"}),IF(O17=150,LOOKUP(N28,{"ABS","ZERO",0,75,82,90,99,112,127},{"FAIL","FAIL","FAIL","C","C+","B","B+","A","A+"}),IF(O17=100,LOOKUP(N28,{"ABS","ZERO",0,50,55,60,66,75,85},{"FAIL","FAIL","FAIL","C","C+","B","B+","A","A+"}),IF(O17=50,LOOKUP(N28,{"ABS","ZERO",0,25,27,30,33,37,42},{"FAIL","FAIL","FAIL","C","C+","B","B+","A","A+"})))))))</f>
        <v/>
      </c>
      <c r="Q28" s="210"/>
      <c r="R28" s="66" t="str">
        <f t="shared" si="0"/>
        <v/>
      </c>
      <c r="S28" s="169" t="str">
        <f>IF(AND(A28&lt;&gt;"",B28&lt;&gt;""),IF(OR(D28&lt;&gt;"ABS"),IF(OR(AND(D28&lt;ROUNDDOWN((0.7*E17),0),D28&lt;&gt;0),D28&gt;E17,D28=""),"Attendance Marks incorrect",""),""),"")</f>
        <v/>
      </c>
      <c r="T28" s="304"/>
      <c r="U28" s="304"/>
      <c r="V28" s="148" t="str">
        <f>IF(OR(AND(OR(F28&lt;=G17, F28=0, F28="ABS"),OR(H28&lt;=I17, H28=0, H28="ABS"),OR(J28&lt;=K17, J28=0,J28="ABS"))),IF(OR(AND(A28="",B28="",D28="",F28="",H28="",J28=""),AND(A28&lt;&gt;"",B28&lt;&gt;"",D28&lt;&gt;"",F28&lt;&gt;"",H28&lt;&gt;"",J28&lt;&gt;"", AG28="OK")),"","Given Marks or Format is incorrect"),"Given Marks or Format is incorrect")</f>
        <v/>
      </c>
      <c r="W28" s="149"/>
      <c r="X28" s="150"/>
      <c r="Y28" s="109" t="b">
        <f>IF(AND(EXACT(LEFT(B28,3),LEFT(G10,3)),MID(B28,4,1)="-",ISNUMBER(INT(MID(B28,5,1))),ISNUMBER(INT(MID(B28,6,1))),MID(B28,5,2)&lt;&gt;"00",MID(B28,5,2)&lt;&gt;MID(G10,2,2),EXACT(MID(B28,7,4),RIGHT(G10,4)),ISNUMBER(INT(MID(B28,11,1))),ISNUMBER(INT(MID(B28,12,1))),MID(B28,11,2)&lt;&gt;"00",OR(ISNUMBER(INT(MID(B28,11,3))),MID(B28,13,1)=""),OR(AND(ISNUMBER(INT(MID(B28,11,3))),MID(B28,11,1)&lt;&gt;"0",MID(B28,14,1)=""),AND((ISNUMBER(INT(MID(B28,11,2)))),MID(B28,13,1)=""))),"oKK")</f>
        <v>0</v>
      </c>
      <c r="Z28" s="1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1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12" t="b">
        <f>IF(AND( EXACT(LEFT(B28,LEN(G8)), G8),ISNUMBER(INT(MID(B28,(LEN(G8)+1),1))),ISNUMBER(INT(MID(B28,(LEN(G8)+2),1))), MID(B28,(LEN(G8)+1),2)&lt;&gt;"00",OR(ISNUMBER(INT(MID(B28,(LEN(G8)+3),1))),MID(B28,(LEN(G8)+3),1)=""),  OR(AND(ISNUMBER(INT(MID(B28,(LEN(G8)+1),3))),MID(B28,(LEN(G8)+1),1)&lt;&gt;"0", MID(B28,(LEN(G8)+4),1)=""),AND((ISNUMBER(INT(MID(B28,(LEN(G8)+1),2)))),MID(B28,(LEN(G8)+3),1)=""))),"OK")</f>
        <v>0</v>
      </c>
      <c r="AC28" s="1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14" t="b">
        <f>IF(LEFT(B28,1)="K",IF(AND(EXACT(LEFT(B28,3),LEFT(G8,3)),MID(B28,4,1)="-",ISNUMBER(INT(MID(B28,5,1))),ISNUMBER(INT(MID(B28,6,1))),MID(B28,5,2)&lt;&gt;"00", MID(B28,5,2)&lt;&gt;MID(G8,2,2),EXACT(MID(B28,7,2), RIGHT(G8,2)),ISNUMBER(INT(MID(B28,9,1))),ISNUMBER(INT(MID(B28,10,1))),MID(B28,9,2)&lt;&gt;"00",OR(ISNUMBER(INT(MID(B28,9,3))),MID(B28,11,1)=""),OR(AND(ISNUMBER(INT(MID(B28,9,3))),MID(B28,9,1)&lt;&gt;"0",MID(B28,12,1)=""),AND((ISNUMBER(INT(MID(B28,9,2)))),MID(B28,11,1)=""))),"oKK"))</f>
        <v>0</v>
      </c>
      <c r="AE28" s="15"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20" t="b">
        <f t="shared" si="28"/>
        <v>0</v>
      </c>
      <c r="AG28" s="20" t="str">
        <f t="shared" si="1"/>
        <v>S# INCORRECT</v>
      </c>
      <c r="BO28" s="55" t="str">
        <f t="shared" si="2"/>
        <v/>
      </c>
      <c r="BP28" s="55" t="b">
        <f t="shared" si="3"/>
        <v>0</v>
      </c>
      <c r="BQ28" s="55" t="b">
        <f t="shared" si="4"/>
        <v>0</v>
      </c>
      <c r="BR28" s="55" t="b">
        <f t="shared" si="5"/>
        <v>0</v>
      </c>
      <c r="BS28" s="55" t="str">
        <f t="shared" si="6"/>
        <v/>
      </c>
      <c r="BT28" s="55" t="str">
        <f t="shared" si="7"/>
        <v/>
      </c>
      <c r="BU28" s="55" t="str">
        <f t="shared" si="8"/>
        <v/>
      </c>
      <c r="BV28" s="55" t="str">
        <f t="shared" si="9"/>
        <v/>
      </c>
      <c r="BW28" s="60" t="str">
        <f t="shared" si="10"/>
        <v/>
      </c>
      <c r="BX28" s="61" t="str">
        <f t="shared" si="29"/>
        <v>INCORRECT</v>
      </c>
      <c r="BY28" s="55" t="b">
        <f t="shared" si="30"/>
        <v>0</v>
      </c>
      <c r="BZ28" s="62" t="str">
        <f t="shared" si="11"/>
        <v/>
      </c>
      <c r="CA28" s="55" t="b">
        <f t="shared" si="12"/>
        <v>0</v>
      </c>
      <c r="CB28" s="55" t="b">
        <f t="shared" si="13"/>
        <v>0</v>
      </c>
      <c r="CC28" s="55" t="b">
        <f t="shared" si="14"/>
        <v>0</v>
      </c>
      <c r="CD28" s="55" t="b">
        <f t="shared" si="15"/>
        <v>0</v>
      </c>
      <c r="CE28" s="55" t="b">
        <f t="shared" si="16"/>
        <v>0</v>
      </c>
      <c r="CF28" s="55" t="b">
        <f t="shared" si="17"/>
        <v>0</v>
      </c>
      <c r="CG28" s="55" t="str">
        <f t="shared" si="18"/>
        <v/>
      </c>
      <c r="CH28" s="55" t="str">
        <f t="shared" si="19"/>
        <v/>
      </c>
      <c r="CI28" s="55" t="str">
        <f t="shared" si="20"/>
        <v/>
      </c>
      <c r="CJ28" s="55" t="str">
        <f t="shared" si="21"/>
        <v/>
      </c>
      <c r="CK28" s="55" t="str">
        <f t="shared" si="22"/>
        <v/>
      </c>
      <c r="CL28" s="55" t="str">
        <f t="shared" si="23"/>
        <v/>
      </c>
      <c r="CM28" s="62" t="str">
        <f t="shared" si="24"/>
        <v/>
      </c>
      <c r="CN28" s="62" t="str">
        <f t="shared" si="25"/>
        <v/>
      </c>
      <c r="CO28" s="63" t="str">
        <f t="shared" si="26"/>
        <v>NO</v>
      </c>
      <c r="CP28" s="63" t="str">
        <f t="shared" si="27"/>
        <v>NO</v>
      </c>
      <c r="CQ28" s="61" t="str">
        <f t="shared" si="31"/>
        <v>NO</v>
      </c>
      <c r="CR28" s="61" t="str">
        <f t="shared" si="32"/>
        <v>NO</v>
      </c>
      <c r="CS28" s="63" t="str">
        <f t="shared" si="33"/>
        <v>OK</v>
      </c>
      <c r="CT28" s="55" t="b">
        <f t="shared" si="34"/>
        <v>0</v>
      </c>
      <c r="CU28" s="55" t="b">
        <f t="shared" si="35"/>
        <v>0</v>
      </c>
      <c r="CV28" s="55" t="b">
        <f t="shared" si="36"/>
        <v>0</v>
      </c>
      <c r="CW28" s="55" t="b">
        <f t="shared" si="37"/>
        <v>0</v>
      </c>
      <c r="CX28" s="62" t="str">
        <f t="shared" si="38"/>
        <v>SEQUENCE INCORRECT</v>
      </c>
      <c r="CY28" s="64">
        <f>COUNTIF(B21:B27,T(B28))</f>
        <v>7</v>
      </c>
    </row>
    <row r="29" spans="1:103" s="20" customFormat="1" ht="18.95" customHeight="1" thickBot="1">
      <c r="A29" s="51"/>
      <c r="B29" s="157"/>
      <c r="C29" s="158"/>
      <c r="D29" s="157"/>
      <c r="E29" s="158"/>
      <c r="F29" s="157"/>
      <c r="G29" s="158"/>
      <c r="H29" s="157"/>
      <c r="I29" s="158"/>
      <c r="J29" s="157"/>
      <c r="K29" s="158"/>
      <c r="L29" s="151" t="str">
        <f>IF(AND(B29&lt;&gt;"", H29&lt;&gt;"", J29&lt;&gt;"",OR(H29&lt;=I17,H29="ABS"),OR(J29&lt;=K17,J29="ABS")),IF(AND(J29="ABS"),"ABS",IF(SUM(H29:J29)=0,"ZERO",SUM(H29,J29))),"")</f>
        <v/>
      </c>
      <c r="M29" s="151"/>
      <c r="N29" s="152" t="str">
        <f>IF(AND(A29&lt;&gt;"",B29&lt;&gt;"",D29&lt;&gt;"", F29&lt;&gt;"", H29&lt;&gt;"", J29&lt;&gt;"",S29="",R29="OK",V29="",OR(D29&lt;=E17,D29="ABS"),OR(F29&lt;=G17,F29="ABS"),OR(H29&lt;=I17,H29="ABS"),OR(J29&lt;=K17,J29="ABS")),IF(AND(OR(D29=0,D29="ABS"),OR(F29=0,F29="ABS"),OR(L29=0,L29="ABS"),D29="ABS",F29="ABS",L29="ABS"),"ABS",IF(AND(SUM(D29:F29)=0,OR(L29="ZERO",L29="ABS")),"ZERO",IF(L29="ABS",SUM(D29,F29),SUM(D29,F29,H29,J29)))),"")</f>
        <v/>
      </c>
      <c r="O29" s="153"/>
      <c r="P29" s="97" t="str">
        <f>IF(N29="","",IF(O17=250,LOOKUP(N29,{"ABS","ZERO",0,125,137,150,165,187,212},{"FAIL","FAIL","FAIL","C","C+","B","B+","A","A+"}),IF(O17=200,LOOKUP(N29,{"ABS","ZERO",0,100,110,120,132,150,170},{"FAIL","FAIL","FAIL","C","C+","B","B+","A","A+"}),IF(O17=150,LOOKUP(N29,{"ABS","ZERO",0,75,82,90,99,112,127},{"FAIL","FAIL","FAIL","C","C+","B","B+","A","A+"}),IF(O17=100,LOOKUP(N29,{"ABS","ZERO",0,50,55,60,66,75,85},{"FAIL","FAIL","FAIL","C","C+","B","B+","A","A+"}),IF(O17=50,LOOKUP(N29,{"ABS","ZERO",0,25,27,30,33,37,42},{"FAIL","FAIL","FAIL","C","C+","B","B+","A","A+"})))))))</f>
        <v/>
      </c>
      <c r="Q29" s="210"/>
      <c r="R29" s="66" t="str">
        <f t="shared" si="0"/>
        <v/>
      </c>
      <c r="S29" s="169" t="str">
        <f>IF(AND(A29&lt;&gt;"",B29&lt;&gt;""),IF(OR(D29&lt;&gt;"ABS"),IF(OR(AND(D29&lt;ROUNDDOWN((0.7*E17),0),D29&lt;&gt;0),D29&gt;E17,D29=""),"Attendance Marks incorrect",""),""),"")</f>
        <v/>
      </c>
      <c r="T29" s="304"/>
      <c r="U29" s="304"/>
      <c r="V29" s="148" t="str">
        <f>IF(OR(AND(OR(F29&lt;=G17, F29=0, F29="ABS"),OR(H29&lt;=I17, H29=0, H29="ABS"),OR(J29&lt;=K17, J29=0,J29="ABS"))),IF(OR(AND(A29="",B29="",D29="",F29="",H29="",J29=""),AND(A29&lt;&gt;"",B29&lt;&gt;"",D29&lt;&gt;"",F29&lt;&gt;"",H29&lt;&gt;"",J29&lt;&gt;"", AG29="OK")),"","Given Marks or Format is incorrect"),"Given Marks or Format is incorrect")</f>
        <v/>
      </c>
      <c r="W29" s="149"/>
      <c r="X29" s="150"/>
      <c r="Y29" s="109" t="b">
        <f>IF(AND(EXACT(LEFT(B29,3),LEFT(G10,3)),MID(B29,4,1)="-",ISNUMBER(INT(MID(B29,5,1))),ISNUMBER(INT(MID(B29,6,1))),MID(B29,5,2)&lt;&gt;"00",MID(B29,5,2)&lt;&gt;MID(G10,2,2),EXACT(MID(B29,7,4),RIGHT(G10,4)),ISNUMBER(INT(MID(B29,11,1))),ISNUMBER(INT(MID(B29,12,1))),MID(B29,11,2)&lt;&gt;"00",OR(ISNUMBER(INT(MID(B29,11,3))),MID(B29,13,1)=""),OR(AND(ISNUMBER(INT(MID(B29,11,3))),MID(B29,11,1)&lt;&gt;"0",MID(B29,14,1)=""),AND((ISNUMBER(INT(MID(B29,11,2)))),MID(B29,13,1)=""))),"oKK")</f>
        <v>0</v>
      </c>
      <c r="Z29" s="1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1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12" t="b">
        <f>IF(AND( EXACT(LEFT(B29,LEN(G8)), G8),ISNUMBER(INT(MID(B29,(LEN(G8)+1),1))),ISNUMBER(INT(MID(B29,(LEN(G8)+2),1))), MID(B29,(LEN(G8)+1),2)&lt;&gt;"00",OR(ISNUMBER(INT(MID(B29,(LEN(G8)+3),1))),MID(B29,(LEN(G8)+3),1)=""),  OR(AND(ISNUMBER(INT(MID(B29,(LEN(G8)+1),3))),MID(B29,(LEN(G8)+1),1)&lt;&gt;"0", MID(B29,(LEN(G8)+4),1)=""),AND((ISNUMBER(INT(MID(B29,(LEN(G8)+1),2)))),MID(B29,(LEN(G8)+3),1)=""))),"OK")</f>
        <v>0</v>
      </c>
      <c r="AC29" s="1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14" t="b">
        <f>IF(LEFT(B29,1)="K",IF(AND(EXACT(LEFT(B29,3),LEFT(G8,3)),MID(B29,4,1)="-",ISNUMBER(INT(MID(B29,5,1))),ISNUMBER(INT(MID(B29,6,1))),MID(B29,5,2)&lt;&gt;"00", MID(B29,5,2)&lt;&gt;MID(G8,2,2),EXACT(MID(B29,7,2), RIGHT(G8,2)),ISNUMBER(INT(MID(B29,9,1))),ISNUMBER(INT(MID(B29,10,1))),MID(B29,9,2)&lt;&gt;"00",OR(ISNUMBER(INT(MID(B29,9,3))),MID(B29,11,1)=""),OR(AND(ISNUMBER(INT(MID(B29,9,3))),MID(B29,9,1)&lt;&gt;"0",MID(B29,12,1)=""),AND((ISNUMBER(INT(MID(B29,9,2)))),MID(B29,11,1)=""))),"oKK"))</f>
        <v>0</v>
      </c>
      <c r="AE29" s="15"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20" t="b">
        <f t="shared" si="28"/>
        <v>0</v>
      </c>
      <c r="AG29" s="20" t="str">
        <f t="shared" si="1"/>
        <v>S# INCORRECT</v>
      </c>
      <c r="BO29" s="55" t="str">
        <f t="shared" si="2"/>
        <v/>
      </c>
      <c r="BP29" s="55" t="b">
        <f t="shared" si="3"/>
        <v>0</v>
      </c>
      <c r="BQ29" s="55" t="b">
        <f t="shared" si="4"/>
        <v>0</v>
      </c>
      <c r="BR29" s="55" t="b">
        <f t="shared" si="5"/>
        <v>0</v>
      </c>
      <c r="BS29" s="55" t="str">
        <f t="shared" si="6"/>
        <v/>
      </c>
      <c r="BT29" s="55" t="str">
        <f t="shared" si="7"/>
        <v/>
      </c>
      <c r="BU29" s="55" t="str">
        <f t="shared" si="8"/>
        <v/>
      </c>
      <c r="BV29" s="55" t="str">
        <f t="shared" si="9"/>
        <v/>
      </c>
      <c r="BW29" s="60" t="str">
        <f t="shared" si="10"/>
        <v/>
      </c>
      <c r="BX29" s="61" t="str">
        <f t="shared" si="29"/>
        <v>INCORRECT</v>
      </c>
      <c r="BY29" s="55" t="b">
        <f t="shared" si="30"/>
        <v>0</v>
      </c>
      <c r="BZ29" s="62" t="str">
        <f t="shared" si="11"/>
        <v/>
      </c>
      <c r="CA29" s="55" t="b">
        <f t="shared" si="12"/>
        <v>0</v>
      </c>
      <c r="CB29" s="55" t="b">
        <f t="shared" si="13"/>
        <v>0</v>
      </c>
      <c r="CC29" s="55" t="b">
        <f t="shared" si="14"/>
        <v>0</v>
      </c>
      <c r="CD29" s="55" t="b">
        <f t="shared" si="15"/>
        <v>0</v>
      </c>
      <c r="CE29" s="55" t="b">
        <f t="shared" si="16"/>
        <v>0</v>
      </c>
      <c r="CF29" s="55" t="b">
        <f t="shared" si="17"/>
        <v>0</v>
      </c>
      <c r="CG29" s="55" t="str">
        <f t="shared" si="18"/>
        <v/>
      </c>
      <c r="CH29" s="55" t="str">
        <f t="shared" si="19"/>
        <v/>
      </c>
      <c r="CI29" s="55" t="str">
        <f t="shared" si="20"/>
        <v/>
      </c>
      <c r="CJ29" s="55" t="str">
        <f t="shared" si="21"/>
        <v/>
      </c>
      <c r="CK29" s="55" t="str">
        <f t="shared" si="22"/>
        <v/>
      </c>
      <c r="CL29" s="55" t="str">
        <f t="shared" si="23"/>
        <v/>
      </c>
      <c r="CM29" s="62" t="str">
        <f t="shared" si="24"/>
        <v/>
      </c>
      <c r="CN29" s="62" t="str">
        <f t="shared" si="25"/>
        <v/>
      </c>
      <c r="CO29" s="63" t="str">
        <f t="shared" si="26"/>
        <v>NO</v>
      </c>
      <c r="CP29" s="63" t="str">
        <f t="shared" si="27"/>
        <v>NO</v>
      </c>
      <c r="CQ29" s="61" t="str">
        <f t="shared" si="31"/>
        <v>NO</v>
      </c>
      <c r="CR29" s="61" t="str">
        <f t="shared" si="32"/>
        <v>NO</v>
      </c>
      <c r="CS29" s="63" t="str">
        <f t="shared" si="33"/>
        <v>OK</v>
      </c>
      <c r="CT29" s="55" t="b">
        <f t="shared" si="34"/>
        <v>0</v>
      </c>
      <c r="CU29" s="55" t="b">
        <f t="shared" si="35"/>
        <v>0</v>
      </c>
      <c r="CV29" s="55" t="b">
        <f t="shared" si="36"/>
        <v>0</v>
      </c>
      <c r="CW29" s="55" t="b">
        <f t="shared" si="37"/>
        <v>0</v>
      </c>
      <c r="CX29" s="62" t="str">
        <f t="shared" si="38"/>
        <v>SEQUENCE INCORRECT</v>
      </c>
      <c r="CY29" s="64">
        <f>COUNTIF(B21:B28,T(B29))</f>
        <v>8</v>
      </c>
    </row>
    <row r="30" spans="1:103" s="20" customFormat="1" ht="18.95" customHeight="1" thickBot="1">
      <c r="A30" s="51"/>
      <c r="B30" s="157"/>
      <c r="C30" s="158"/>
      <c r="D30" s="157"/>
      <c r="E30" s="158"/>
      <c r="F30" s="157"/>
      <c r="G30" s="158"/>
      <c r="H30" s="157"/>
      <c r="I30" s="158"/>
      <c r="J30" s="157"/>
      <c r="K30" s="158"/>
      <c r="L30" s="151" t="str">
        <f>IF(AND(B30&lt;&gt;"", H30&lt;&gt;"", J30&lt;&gt;"",OR(H30&lt;=I17,H30="ABS"),OR(J30&lt;=K17,J30="ABS")),IF(AND(J30="ABS"),"ABS",IF(SUM(H30:J30)=0,"ZERO",SUM(H30,J30))),"")</f>
        <v/>
      </c>
      <c r="M30" s="151"/>
      <c r="N30" s="152" t="str">
        <f>IF(AND(A30&lt;&gt;"",B30&lt;&gt;"",D30&lt;&gt;"", F30&lt;&gt;"", H30&lt;&gt;"", J30&lt;&gt;"",S30="",R30="OK",V30="",OR(D30&lt;=E17,D30="ABS"),OR(F30&lt;=G17,F30="ABS"),OR(H30&lt;=I17,H30="ABS"),OR(J30&lt;=K17,J30="ABS")),IF(AND(OR(D30=0,D30="ABS"),OR(F30=0,F30="ABS"),OR(L30=0,L30="ABS"),D30="ABS",F30="ABS",L30="ABS"),"ABS",IF(AND(SUM(D30:F30)=0,OR(L30="ZERO",L30="ABS")),"ZERO",IF(L30="ABS",SUM(D30,F30),SUM(D30,F30,H30,J30)))),"")</f>
        <v/>
      </c>
      <c r="O30" s="153"/>
      <c r="P30" s="97" t="str">
        <f>IF(N30="","",IF(O17=250,LOOKUP(N30,{"ABS","ZERO",0,125,137,150,165,187,212},{"FAIL","FAIL","FAIL","C","C+","B","B+","A","A+"}),IF(O17=200,LOOKUP(N30,{"ABS","ZERO",0,100,110,120,132,150,170},{"FAIL","FAIL","FAIL","C","C+","B","B+","A","A+"}),IF(O17=150,LOOKUP(N30,{"ABS","ZERO",0,75,82,90,99,112,127},{"FAIL","FAIL","FAIL","C","C+","B","B+","A","A+"}),IF(O17=100,LOOKUP(N30,{"ABS","ZERO",0,50,55,60,66,75,85},{"FAIL","FAIL","FAIL","C","C+","B","B+","A","A+"}),IF(O17=50,LOOKUP(N30,{"ABS","ZERO",0,25,27,30,33,37,42},{"FAIL","FAIL","FAIL","C","C+","B","B+","A","A+"})))))))</f>
        <v/>
      </c>
      <c r="Q30" s="210"/>
      <c r="R30" s="66" t="str">
        <f t="shared" si="0"/>
        <v/>
      </c>
      <c r="S30" s="169" t="str">
        <f>IF(AND(A30&lt;&gt;"",B30&lt;&gt;""),IF(OR(D30&lt;&gt;"ABS"),IF(OR(AND(D30&lt;ROUNDDOWN((0.7*E17),0),D30&lt;&gt;0),D30&gt;E17,D30=""),"Attendance Marks incorrect",""),""),"")</f>
        <v/>
      </c>
      <c r="T30" s="304"/>
      <c r="U30" s="304"/>
      <c r="V30" s="148" t="str">
        <f>IF(OR(AND(OR(F30&lt;=G17, F30=0, F30="ABS"),OR(H30&lt;=I17, H30=0, H30="ABS"),OR(J30&lt;=K17, J30=0,J30="ABS"))),IF(OR(AND(A30="",B30="",D30="",F30="",H30="",J30=""),AND(A30&lt;&gt;"",B30&lt;&gt;"",D30&lt;&gt;"",F30&lt;&gt;"",H30&lt;&gt;"",J30&lt;&gt;"", AG30="OK")),"","Given Marks or Format is incorrect"),"Given Marks or Format is incorrect")</f>
        <v/>
      </c>
      <c r="W30" s="149"/>
      <c r="X30" s="150"/>
      <c r="Y30" s="109" t="b">
        <f>IF(AND(EXACT(LEFT(B30,3),LEFT(G10,3)),MID(B30,4,1)="-",ISNUMBER(INT(MID(B30,5,1))),ISNUMBER(INT(MID(B30,6,1))),MID(B30,5,2)&lt;&gt;"00",MID(B30,5,2)&lt;&gt;MID(G10,2,2),EXACT(MID(B30,7,4),RIGHT(G10,4)),ISNUMBER(INT(MID(B30,11,1))),ISNUMBER(INT(MID(B30,12,1))),MID(B30,11,2)&lt;&gt;"00",OR(ISNUMBER(INT(MID(B30,11,3))),MID(B30,13,1)=""),OR(AND(ISNUMBER(INT(MID(B30,11,3))),MID(B30,11,1)&lt;&gt;"0",MID(B30,14,1)=""),AND((ISNUMBER(INT(MID(B30,11,2)))),MID(B30,13,1)=""))),"oKK")</f>
        <v>0</v>
      </c>
      <c r="Z30" s="1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1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12" t="b">
        <f>IF(AND( EXACT(LEFT(B30,LEN(G8)), G8),ISNUMBER(INT(MID(B30,(LEN(G8)+1),1))),ISNUMBER(INT(MID(B30,(LEN(G8)+2),1))), MID(B30,(LEN(G8)+1),2)&lt;&gt;"00",OR(ISNUMBER(INT(MID(B30,(LEN(G8)+3),1))),MID(B30,(LEN(G8)+3),1)=""),  OR(AND(ISNUMBER(INT(MID(B30,(LEN(G8)+1),3))),MID(B30,(LEN(G8)+1),1)&lt;&gt;"0", MID(B30,(LEN(G8)+4),1)=""),AND((ISNUMBER(INT(MID(B30,(LEN(G8)+1),2)))),MID(B30,(LEN(G8)+3),1)=""))),"OK")</f>
        <v>0</v>
      </c>
      <c r="AC30" s="1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14" t="b">
        <f>IF(LEFT(B30,1)="K",IF(AND(EXACT(LEFT(B30,3),LEFT(G8,3)),MID(B30,4,1)="-",ISNUMBER(INT(MID(B30,5,1))),ISNUMBER(INT(MID(B30,6,1))),MID(B30,5,2)&lt;&gt;"00", MID(B30,5,2)&lt;&gt;MID(G8,2,2),EXACT(MID(B30,7,2), RIGHT(G8,2)),ISNUMBER(INT(MID(B30,9,1))),ISNUMBER(INT(MID(B30,10,1))),MID(B30,9,2)&lt;&gt;"00",OR(ISNUMBER(INT(MID(B30,9,3))),MID(B30,11,1)=""),OR(AND(ISNUMBER(INT(MID(B30,9,3))),MID(B30,9,1)&lt;&gt;"0",MID(B30,12,1)=""),AND((ISNUMBER(INT(MID(B30,9,2)))),MID(B30,11,1)=""))),"oKK"))</f>
        <v>0</v>
      </c>
      <c r="AE30" s="15"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20" t="b">
        <f t="shared" si="28"/>
        <v>0</v>
      </c>
      <c r="AG30" s="20" t="str">
        <f t="shared" si="1"/>
        <v>S# INCORRECT</v>
      </c>
      <c r="BO30" s="55" t="str">
        <f t="shared" si="2"/>
        <v/>
      </c>
      <c r="BP30" s="55" t="b">
        <f t="shared" si="3"/>
        <v>0</v>
      </c>
      <c r="BQ30" s="55" t="b">
        <f t="shared" si="4"/>
        <v>0</v>
      </c>
      <c r="BR30" s="55" t="b">
        <f t="shared" si="5"/>
        <v>0</v>
      </c>
      <c r="BS30" s="55" t="str">
        <f t="shared" si="6"/>
        <v/>
      </c>
      <c r="BT30" s="55" t="str">
        <f t="shared" si="7"/>
        <v/>
      </c>
      <c r="BU30" s="55" t="str">
        <f t="shared" si="8"/>
        <v/>
      </c>
      <c r="BV30" s="55" t="str">
        <f t="shared" si="9"/>
        <v/>
      </c>
      <c r="BW30" s="60" t="str">
        <f t="shared" si="10"/>
        <v/>
      </c>
      <c r="BX30" s="61" t="str">
        <f t="shared" si="29"/>
        <v>INCORRECT</v>
      </c>
      <c r="BY30" s="55" t="b">
        <f t="shared" si="30"/>
        <v>0</v>
      </c>
      <c r="BZ30" s="62" t="str">
        <f t="shared" si="11"/>
        <v/>
      </c>
      <c r="CA30" s="55" t="b">
        <f t="shared" si="12"/>
        <v>0</v>
      </c>
      <c r="CB30" s="55" t="b">
        <f t="shared" si="13"/>
        <v>0</v>
      </c>
      <c r="CC30" s="55" t="b">
        <f t="shared" si="14"/>
        <v>0</v>
      </c>
      <c r="CD30" s="55" t="b">
        <f t="shared" si="15"/>
        <v>0</v>
      </c>
      <c r="CE30" s="55" t="b">
        <f t="shared" si="16"/>
        <v>0</v>
      </c>
      <c r="CF30" s="55" t="b">
        <f t="shared" si="17"/>
        <v>0</v>
      </c>
      <c r="CG30" s="55" t="str">
        <f t="shared" si="18"/>
        <v/>
      </c>
      <c r="CH30" s="55" t="str">
        <f t="shared" si="19"/>
        <v/>
      </c>
      <c r="CI30" s="55" t="str">
        <f t="shared" si="20"/>
        <v/>
      </c>
      <c r="CJ30" s="55" t="str">
        <f t="shared" si="21"/>
        <v/>
      </c>
      <c r="CK30" s="55" t="str">
        <f t="shared" si="22"/>
        <v/>
      </c>
      <c r="CL30" s="55" t="str">
        <f t="shared" si="23"/>
        <v/>
      </c>
      <c r="CM30" s="62" t="str">
        <f t="shared" si="24"/>
        <v/>
      </c>
      <c r="CN30" s="62" t="str">
        <f t="shared" si="25"/>
        <v/>
      </c>
      <c r="CO30" s="63" t="str">
        <f t="shared" si="26"/>
        <v>NO</v>
      </c>
      <c r="CP30" s="63" t="str">
        <f t="shared" si="27"/>
        <v>NO</v>
      </c>
      <c r="CQ30" s="61" t="str">
        <f t="shared" si="31"/>
        <v>NO</v>
      </c>
      <c r="CR30" s="61" t="str">
        <f t="shared" si="32"/>
        <v>NO</v>
      </c>
      <c r="CS30" s="63" t="str">
        <f t="shared" si="33"/>
        <v>OK</v>
      </c>
      <c r="CT30" s="55" t="b">
        <f t="shared" si="34"/>
        <v>0</v>
      </c>
      <c r="CU30" s="55" t="b">
        <f t="shared" si="35"/>
        <v>0</v>
      </c>
      <c r="CV30" s="55" t="b">
        <f t="shared" si="36"/>
        <v>0</v>
      </c>
      <c r="CW30" s="55" t="b">
        <f t="shared" si="37"/>
        <v>0</v>
      </c>
      <c r="CX30" s="62" t="str">
        <f t="shared" si="38"/>
        <v>SEQUENCE INCORRECT</v>
      </c>
      <c r="CY30" s="64">
        <f>COUNTIF(B21:B29,T(B30))</f>
        <v>9</v>
      </c>
    </row>
    <row r="31" spans="1:103" s="20" customFormat="1" ht="18.95" customHeight="1" thickBot="1">
      <c r="A31" s="51"/>
      <c r="B31" s="157"/>
      <c r="C31" s="158"/>
      <c r="D31" s="157"/>
      <c r="E31" s="158"/>
      <c r="F31" s="157"/>
      <c r="G31" s="158"/>
      <c r="H31" s="157"/>
      <c r="I31" s="158"/>
      <c r="J31" s="157"/>
      <c r="K31" s="158"/>
      <c r="L31" s="151" t="str">
        <f>IF(AND(B31&lt;&gt;"", H31&lt;&gt;"", J31&lt;&gt;"",OR(H31&lt;=I17,H31="ABS"),OR(J31&lt;=K17,J31="ABS")),IF(AND(J31="ABS"),"ABS",IF(SUM(H31:J31)=0,"ZERO",SUM(H31,J31))),"")</f>
        <v/>
      </c>
      <c r="M31" s="151"/>
      <c r="N31" s="152" t="str">
        <f>IF(AND(A31&lt;&gt;"",B31&lt;&gt;"",D31&lt;&gt;"", F31&lt;&gt;"", H31&lt;&gt;"", J31&lt;&gt;"",S31="",R31="OK",V31="",OR(D31&lt;=E17,D31="ABS"),OR(F31&lt;=G17,F31="ABS"),OR(H31&lt;=I17,H31="ABS"),OR(J31&lt;=K17,J31="ABS")),IF(AND(OR(D31=0,D31="ABS"),OR(F31=0,F31="ABS"),OR(L31=0,L31="ABS"),D31="ABS",F31="ABS",L31="ABS"),"ABS",IF(AND(SUM(D31:F31)=0,OR(L31="ZERO",L31="ABS")),"ZERO",IF(L31="ABS",SUM(D31,F31),SUM(D31,F31,H31,J31)))),"")</f>
        <v/>
      </c>
      <c r="O31" s="153"/>
      <c r="P31" s="97" t="str">
        <f>IF(N31="","",IF(O17=250,LOOKUP(N31,{"ABS","ZERO",0,125,137,150,165,187,212},{"FAIL","FAIL","FAIL","C","C+","B","B+","A","A+"}),IF(O17=200,LOOKUP(N31,{"ABS","ZERO",0,100,110,120,132,150,170},{"FAIL","FAIL","FAIL","C","C+","B","B+","A","A+"}),IF(O17=150,LOOKUP(N31,{"ABS","ZERO",0,75,82,90,99,112,127},{"FAIL","FAIL","FAIL","C","C+","B","B+","A","A+"}),IF(O17=100,LOOKUP(N31,{"ABS","ZERO",0,50,55,60,66,75,85},{"FAIL","FAIL","FAIL","C","C+","B","B+","A","A+"}),IF(O17=50,LOOKUP(N31,{"ABS","ZERO",0,25,27,30,33,37,42},{"FAIL","FAIL","FAIL","C","C+","B","B+","A","A+"})))))))</f>
        <v/>
      </c>
      <c r="Q31" s="210"/>
      <c r="R31" s="66" t="str">
        <f t="shared" si="0"/>
        <v/>
      </c>
      <c r="S31" s="169" t="str">
        <f>IF(AND(A31&lt;&gt;"",B31&lt;&gt;""),IF(OR(D31&lt;&gt;"ABS"),IF(OR(AND(D31&lt;ROUNDDOWN((0.7*E17),0),D31&lt;&gt;0),D31&gt;E17,D31=""),"Attendance Marks incorrect",""),""),"")</f>
        <v/>
      </c>
      <c r="T31" s="304"/>
      <c r="U31" s="304"/>
      <c r="V31" s="148" t="str">
        <f>IF(OR(AND(OR(F31&lt;=G17, F31=0, F31="ABS"),OR(H31&lt;=I17, H31=0, H31="ABS"),OR(J31&lt;=K17, J31=0,J31="ABS"))),IF(OR(AND(A31="",B31="",D31="",F31="",H31="",J31=""),AND(A31&lt;&gt;"",B31&lt;&gt;"",D31&lt;&gt;"",F31&lt;&gt;"",H31&lt;&gt;"",J31&lt;&gt;"", AG31="OK")),"","Given Marks or Format is incorrect"),"Given Marks or Format is incorrect")</f>
        <v/>
      </c>
      <c r="W31" s="149"/>
      <c r="X31" s="150"/>
      <c r="Y31" s="109" t="b">
        <f>IF(AND(EXACT(LEFT(B31,3),LEFT(G10,3)),MID(B31,4,1)="-",ISNUMBER(INT(MID(B31,5,1))),ISNUMBER(INT(MID(B31,6,1))),MID(B31,5,2)&lt;&gt;"00",MID(B31,5,2)&lt;&gt;MID(G10,2,2),EXACT(MID(B31,7,4),RIGHT(G10,4)),ISNUMBER(INT(MID(B31,11,1))),ISNUMBER(INT(MID(B31,12,1))),MID(B31,11,2)&lt;&gt;"00",OR(ISNUMBER(INT(MID(B31,11,3))),MID(B31,13,1)=""),OR(AND(ISNUMBER(INT(MID(B31,11,3))),MID(B31,11,1)&lt;&gt;"0",MID(B31,14,1)=""),AND((ISNUMBER(INT(MID(B31,11,2)))),MID(B31,13,1)=""))),"oKK")</f>
        <v>0</v>
      </c>
      <c r="Z31" s="1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1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12" t="b">
        <f>IF(AND( EXACT(LEFT(B31,LEN(G8)), G8),ISNUMBER(INT(MID(B31,(LEN(G8)+1),1))),ISNUMBER(INT(MID(B31,(LEN(G8)+2),1))), MID(B31,(LEN(G8)+1),2)&lt;&gt;"00",OR(ISNUMBER(INT(MID(B31,(LEN(G8)+3),1))),MID(B31,(LEN(G8)+3),1)=""),  OR(AND(ISNUMBER(INT(MID(B31,(LEN(G8)+1),3))),MID(B31,(LEN(G8)+1),1)&lt;&gt;"0", MID(B31,(LEN(G8)+4),1)=""),AND((ISNUMBER(INT(MID(B31,(LEN(G8)+1),2)))),MID(B31,(LEN(G8)+3),1)=""))),"OK")</f>
        <v>0</v>
      </c>
      <c r="AC31" s="1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14" t="b">
        <f>IF(LEFT(B31,1)="K",IF(AND(EXACT(LEFT(B31,3),LEFT(G8,3)),MID(B31,4,1)="-",ISNUMBER(INT(MID(B31,5,1))),ISNUMBER(INT(MID(B31,6,1))),MID(B31,5,2)&lt;&gt;"00", MID(B31,5,2)&lt;&gt;MID(G8,2,2),EXACT(MID(B31,7,2), RIGHT(G8,2)),ISNUMBER(INT(MID(B31,9,1))),ISNUMBER(INT(MID(B31,10,1))),MID(B31,9,2)&lt;&gt;"00",OR(ISNUMBER(INT(MID(B31,9,3))),MID(B31,11,1)=""),OR(AND(ISNUMBER(INT(MID(B31,9,3))),MID(B31,9,1)&lt;&gt;"0",MID(B31,12,1)=""),AND((ISNUMBER(INT(MID(B31,9,2)))),MID(B31,11,1)=""))),"oKK"))</f>
        <v>0</v>
      </c>
      <c r="AE31" s="15"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20" t="b">
        <f t="shared" si="28"/>
        <v>0</v>
      </c>
      <c r="AG31" s="20" t="str">
        <f t="shared" si="1"/>
        <v>S# INCORRECT</v>
      </c>
      <c r="BO31" s="55" t="str">
        <f t="shared" si="2"/>
        <v/>
      </c>
      <c r="BP31" s="55" t="b">
        <f t="shared" si="3"/>
        <v>0</v>
      </c>
      <c r="BQ31" s="55" t="b">
        <f t="shared" si="4"/>
        <v>0</v>
      </c>
      <c r="BR31" s="55" t="b">
        <f t="shared" si="5"/>
        <v>0</v>
      </c>
      <c r="BS31" s="55" t="str">
        <f t="shared" si="6"/>
        <v/>
      </c>
      <c r="BT31" s="55" t="str">
        <f t="shared" si="7"/>
        <v/>
      </c>
      <c r="BU31" s="55" t="str">
        <f t="shared" si="8"/>
        <v/>
      </c>
      <c r="BV31" s="55" t="str">
        <f t="shared" si="9"/>
        <v/>
      </c>
      <c r="BW31" s="60" t="str">
        <f t="shared" si="10"/>
        <v/>
      </c>
      <c r="BX31" s="61" t="str">
        <f t="shared" si="29"/>
        <v>INCORRECT</v>
      </c>
      <c r="BY31" s="55" t="b">
        <f t="shared" si="30"/>
        <v>0</v>
      </c>
      <c r="BZ31" s="62" t="str">
        <f t="shared" si="11"/>
        <v/>
      </c>
      <c r="CA31" s="55" t="b">
        <f t="shared" si="12"/>
        <v>0</v>
      </c>
      <c r="CB31" s="55" t="b">
        <f t="shared" si="13"/>
        <v>0</v>
      </c>
      <c r="CC31" s="55" t="b">
        <f t="shared" si="14"/>
        <v>0</v>
      </c>
      <c r="CD31" s="55" t="b">
        <f t="shared" si="15"/>
        <v>0</v>
      </c>
      <c r="CE31" s="55" t="b">
        <f t="shared" si="16"/>
        <v>0</v>
      </c>
      <c r="CF31" s="55" t="b">
        <f t="shared" si="17"/>
        <v>0</v>
      </c>
      <c r="CG31" s="55" t="str">
        <f t="shared" si="18"/>
        <v/>
      </c>
      <c r="CH31" s="55" t="str">
        <f t="shared" si="19"/>
        <v/>
      </c>
      <c r="CI31" s="55" t="str">
        <f t="shared" si="20"/>
        <v/>
      </c>
      <c r="CJ31" s="55" t="str">
        <f t="shared" si="21"/>
        <v/>
      </c>
      <c r="CK31" s="55" t="str">
        <f t="shared" si="22"/>
        <v/>
      </c>
      <c r="CL31" s="55" t="str">
        <f t="shared" si="23"/>
        <v/>
      </c>
      <c r="CM31" s="62" t="str">
        <f t="shared" si="24"/>
        <v/>
      </c>
      <c r="CN31" s="62" t="str">
        <f t="shared" si="25"/>
        <v/>
      </c>
      <c r="CO31" s="63" t="str">
        <f t="shared" si="26"/>
        <v>NO</v>
      </c>
      <c r="CP31" s="63" t="str">
        <f t="shared" si="27"/>
        <v>NO</v>
      </c>
      <c r="CQ31" s="61" t="str">
        <f t="shared" si="31"/>
        <v>NO</v>
      </c>
      <c r="CR31" s="61" t="str">
        <f t="shared" si="32"/>
        <v>NO</v>
      </c>
      <c r="CS31" s="63" t="str">
        <f t="shared" si="33"/>
        <v>OK</v>
      </c>
      <c r="CT31" s="55" t="b">
        <f t="shared" si="34"/>
        <v>0</v>
      </c>
      <c r="CU31" s="55" t="b">
        <f t="shared" si="35"/>
        <v>0</v>
      </c>
      <c r="CV31" s="55" t="b">
        <f t="shared" si="36"/>
        <v>0</v>
      </c>
      <c r="CW31" s="55" t="b">
        <f t="shared" si="37"/>
        <v>0</v>
      </c>
      <c r="CX31" s="62" t="str">
        <f t="shared" si="38"/>
        <v>SEQUENCE INCORRECT</v>
      </c>
      <c r="CY31" s="64">
        <f>COUNTIF(B21:B30,T(B31))</f>
        <v>10</v>
      </c>
    </row>
    <row r="32" spans="1:103" s="20" customFormat="1" ht="18.95" customHeight="1" thickBot="1">
      <c r="A32" s="51"/>
      <c r="B32" s="157"/>
      <c r="C32" s="158"/>
      <c r="D32" s="157"/>
      <c r="E32" s="158"/>
      <c r="F32" s="157"/>
      <c r="G32" s="158"/>
      <c r="H32" s="157"/>
      <c r="I32" s="158"/>
      <c r="J32" s="157"/>
      <c r="K32" s="158"/>
      <c r="L32" s="151" t="str">
        <f>IF(AND(B32&lt;&gt;"", H32&lt;&gt;"", J32&lt;&gt;"",OR(H32&lt;=I17,H32="ABS"),OR(J32&lt;=K17,J32="ABS")),IF(AND(J32="ABS"),"ABS",IF(SUM(H32:J32)=0,"ZERO",SUM(H32,J32))),"")</f>
        <v/>
      </c>
      <c r="M32" s="151"/>
      <c r="N32" s="152" t="str">
        <f>IF(AND(A32&lt;&gt;"",B32&lt;&gt;"",D32&lt;&gt;"", F32&lt;&gt;"", H32&lt;&gt;"", J32&lt;&gt;"",S32="",R32="OK",V32="",OR(D32&lt;=E17,D32="ABS"),OR(F32&lt;=G17,F32="ABS"),OR(H32&lt;=I17,H32="ABS"),OR(J32&lt;=K17,J32="ABS")),IF(AND(OR(D32=0,D32="ABS"),OR(F32=0,F32="ABS"),OR(L32=0,L32="ABS"),D32="ABS",F32="ABS",L32="ABS"),"ABS",IF(AND(SUM(D32:F32)=0,OR(L32="ZERO",L32="ABS")),"ZERO",IF(L32="ABS",SUM(D32,F32),SUM(D32,F32,H32,J32)))),"")</f>
        <v/>
      </c>
      <c r="O32" s="153"/>
      <c r="P32" s="97" t="str">
        <f>IF(N32="","",IF(O17=250,LOOKUP(N32,{"ABS","ZERO",0,125,137,150,165,187,212},{"FAIL","FAIL","FAIL","C","C+","B","B+","A","A+"}),IF(O17=200,LOOKUP(N32,{"ABS","ZERO",0,100,110,120,132,150,170},{"FAIL","FAIL","FAIL","C","C+","B","B+","A","A+"}),IF(O17=150,LOOKUP(N32,{"ABS","ZERO",0,75,82,90,99,112,127},{"FAIL","FAIL","FAIL","C","C+","B","B+","A","A+"}),IF(O17=100,LOOKUP(N32,{"ABS","ZERO",0,50,55,60,66,75,85},{"FAIL","FAIL","FAIL","C","C+","B","B+","A","A+"}),IF(O17=50,LOOKUP(N32,{"ABS","ZERO",0,25,27,30,33,37,42},{"FAIL","FAIL","FAIL","C","C+","B","B+","A","A+"})))))))</f>
        <v/>
      </c>
      <c r="Q32" s="210"/>
      <c r="R32" s="66" t="str">
        <f t="shared" si="0"/>
        <v/>
      </c>
      <c r="S32" s="169" t="str">
        <f>IF(AND(A32&lt;&gt;"",B32&lt;&gt;""),IF(OR(D32&lt;&gt;"ABS"),IF(OR(AND(D32&lt;ROUNDDOWN((0.7*E17),0),D32&lt;&gt;0),D32&gt;E17,D32=""),"Attendance Marks incorrect",""),""),"")</f>
        <v/>
      </c>
      <c r="T32" s="304"/>
      <c r="U32" s="304"/>
      <c r="V32" s="148" t="str">
        <f>IF(OR(AND(OR(F32&lt;=G17, F32=0, F32="ABS"),OR(H32&lt;=I17, H32=0, H32="ABS"),OR(J32&lt;=K17, J32=0,J32="ABS"))),IF(OR(AND(A32="",B32="",D32="",F32="",H32="",J32=""),AND(A32&lt;&gt;"",B32&lt;&gt;"",D32&lt;&gt;"",F32&lt;&gt;"",H32&lt;&gt;"",J32&lt;&gt;"", AG32="OK")),"","Given Marks or Format is incorrect"),"Given Marks or Format is incorrect")</f>
        <v/>
      </c>
      <c r="W32" s="149"/>
      <c r="X32" s="150"/>
      <c r="Y32" s="109" t="b">
        <f>IF(AND(EXACT(LEFT(B32,3),LEFT(G10,3)),MID(B32,4,1)="-",ISNUMBER(INT(MID(B32,5,1))),ISNUMBER(INT(MID(B32,6,1))),MID(B32,5,2)&lt;&gt;"00",MID(B32,5,2)&lt;&gt;MID(G10,2,2),EXACT(MID(B32,7,4),RIGHT(G10,4)),ISNUMBER(INT(MID(B32,11,1))),ISNUMBER(INT(MID(B32,12,1))),MID(B32,11,2)&lt;&gt;"00",OR(ISNUMBER(INT(MID(B32,11,3))),MID(B32,13,1)=""),OR(AND(ISNUMBER(INT(MID(B32,11,3))),MID(B32,11,1)&lt;&gt;"0",MID(B32,14,1)=""),AND((ISNUMBER(INT(MID(B32,11,2)))),MID(B32,13,1)=""))),"oKK")</f>
        <v>0</v>
      </c>
      <c r="Z32" s="1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1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12" t="b">
        <f>IF(AND( EXACT(LEFT(B32,LEN(G8)), G8),ISNUMBER(INT(MID(B32,(LEN(G8)+1),1))),ISNUMBER(INT(MID(B32,(LEN(G8)+2),1))), MID(B32,(LEN(G8)+1),2)&lt;&gt;"00",OR(ISNUMBER(INT(MID(B32,(LEN(G8)+3),1))),MID(B32,(LEN(G8)+3),1)=""),  OR(AND(ISNUMBER(INT(MID(B32,(LEN(G8)+1),3))),MID(B32,(LEN(G8)+1),1)&lt;&gt;"0", MID(B32,(LEN(G8)+4),1)=""),AND((ISNUMBER(INT(MID(B32,(LEN(G8)+1),2)))),MID(B32,(LEN(G8)+3),1)=""))),"OK")</f>
        <v>0</v>
      </c>
      <c r="AC32" s="1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14" t="b">
        <f>IF(LEFT(B32,1)="K",IF(AND(EXACT(LEFT(B32,3),LEFT(G8,3)),MID(B32,4,1)="-",ISNUMBER(INT(MID(B32,5,1))),ISNUMBER(INT(MID(B32,6,1))),MID(B32,5,2)&lt;&gt;"00", MID(B32,5,2)&lt;&gt;MID(G8,2,2),EXACT(MID(B32,7,2), RIGHT(G8,2)),ISNUMBER(INT(MID(B32,9,1))),ISNUMBER(INT(MID(B32,10,1))),MID(B32,9,2)&lt;&gt;"00",OR(ISNUMBER(INT(MID(B32,9,3))),MID(B32,11,1)=""),OR(AND(ISNUMBER(INT(MID(B32,9,3))),MID(B32,9,1)&lt;&gt;"0",MID(B32,12,1)=""),AND((ISNUMBER(INT(MID(B32,9,2)))),MID(B32,11,1)=""))),"oKK"))</f>
        <v>0</v>
      </c>
      <c r="AE32" s="15"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20" t="b">
        <f t="shared" si="28"/>
        <v>0</v>
      </c>
      <c r="AG32" s="20" t="str">
        <f t="shared" si="1"/>
        <v>S# INCORRECT</v>
      </c>
      <c r="BO32" s="55" t="str">
        <f t="shared" si="2"/>
        <v/>
      </c>
      <c r="BP32" s="55" t="b">
        <f t="shared" si="3"/>
        <v>0</v>
      </c>
      <c r="BQ32" s="55" t="b">
        <f t="shared" si="4"/>
        <v>0</v>
      </c>
      <c r="BR32" s="55" t="b">
        <f t="shared" si="5"/>
        <v>0</v>
      </c>
      <c r="BS32" s="55" t="str">
        <f t="shared" si="6"/>
        <v/>
      </c>
      <c r="BT32" s="55" t="str">
        <f t="shared" si="7"/>
        <v/>
      </c>
      <c r="BU32" s="55" t="str">
        <f t="shared" si="8"/>
        <v/>
      </c>
      <c r="BV32" s="55" t="str">
        <f t="shared" si="9"/>
        <v/>
      </c>
      <c r="BW32" s="60" t="str">
        <f t="shared" si="10"/>
        <v/>
      </c>
      <c r="BX32" s="61" t="str">
        <f t="shared" si="29"/>
        <v>INCORRECT</v>
      </c>
      <c r="BY32" s="55" t="b">
        <f t="shared" si="30"/>
        <v>0</v>
      </c>
      <c r="BZ32" s="62" t="str">
        <f t="shared" si="11"/>
        <v/>
      </c>
      <c r="CA32" s="55" t="b">
        <f t="shared" si="12"/>
        <v>0</v>
      </c>
      <c r="CB32" s="55" t="b">
        <f t="shared" si="13"/>
        <v>0</v>
      </c>
      <c r="CC32" s="55" t="b">
        <f t="shared" si="14"/>
        <v>0</v>
      </c>
      <c r="CD32" s="55" t="b">
        <f t="shared" si="15"/>
        <v>0</v>
      </c>
      <c r="CE32" s="55" t="b">
        <f t="shared" si="16"/>
        <v>0</v>
      </c>
      <c r="CF32" s="55" t="b">
        <f t="shared" si="17"/>
        <v>0</v>
      </c>
      <c r="CG32" s="55" t="str">
        <f t="shared" si="18"/>
        <v/>
      </c>
      <c r="CH32" s="55" t="str">
        <f t="shared" si="19"/>
        <v/>
      </c>
      <c r="CI32" s="55" t="str">
        <f t="shared" si="20"/>
        <v/>
      </c>
      <c r="CJ32" s="55" t="str">
        <f t="shared" si="21"/>
        <v/>
      </c>
      <c r="CK32" s="55" t="str">
        <f t="shared" si="22"/>
        <v/>
      </c>
      <c r="CL32" s="55" t="str">
        <f t="shared" si="23"/>
        <v/>
      </c>
      <c r="CM32" s="62" t="str">
        <f t="shared" si="24"/>
        <v/>
      </c>
      <c r="CN32" s="62" t="str">
        <f t="shared" si="25"/>
        <v/>
      </c>
      <c r="CO32" s="63" t="str">
        <f t="shared" si="26"/>
        <v>NO</v>
      </c>
      <c r="CP32" s="63" t="str">
        <f t="shared" si="27"/>
        <v>NO</v>
      </c>
      <c r="CQ32" s="61" t="str">
        <f t="shared" si="31"/>
        <v>NO</v>
      </c>
      <c r="CR32" s="61" t="str">
        <f t="shared" si="32"/>
        <v>NO</v>
      </c>
      <c r="CS32" s="63" t="str">
        <f t="shared" si="33"/>
        <v>OK</v>
      </c>
      <c r="CT32" s="55" t="b">
        <f t="shared" si="34"/>
        <v>0</v>
      </c>
      <c r="CU32" s="55" t="b">
        <f t="shared" si="35"/>
        <v>0</v>
      </c>
      <c r="CV32" s="55" t="b">
        <f t="shared" si="36"/>
        <v>0</v>
      </c>
      <c r="CW32" s="55" t="b">
        <f t="shared" si="37"/>
        <v>0</v>
      </c>
      <c r="CX32" s="62" t="str">
        <f t="shared" si="38"/>
        <v>SEQUENCE INCORRECT</v>
      </c>
      <c r="CY32" s="64">
        <f>COUNTIF(B21:B31,T(B32))</f>
        <v>11</v>
      </c>
    </row>
    <row r="33" spans="1:103" s="20" customFormat="1" ht="18.95" customHeight="1" thickBot="1">
      <c r="A33" s="51"/>
      <c r="B33" s="157"/>
      <c r="C33" s="158"/>
      <c r="D33" s="157"/>
      <c r="E33" s="158"/>
      <c r="F33" s="157"/>
      <c r="G33" s="158"/>
      <c r="H33" s="157"/>
      <c r="I33" s="158"/>
      <c r="J33" s="157"/>
      <c r="K33" s="158"/>
      <c r="L33" s="151" t="str">
        <f>IF(AND(B33&lt;&gt;"", H33&lt;&gt;"", J33&lt;&gt;"",OR(H33&lt;=I17,H33="ABS"),OR(J33&lt;=K17,J33="ABS")),IF(AND(J33="ABS"),"ABS",IF(SUM(H33:J33)=0,"ZERO",SUM(H33,J33))),"")</f>
        <v/>
      </c>
      <c r="M33" s="151"/>
      <c r="N33" s="152" t="str">
        <f>IF(AND(A33&lt;&gt;"",B33&lt;&gt;"",D33&lt;&gt;"", F33&lt;&gt;"", H33&lt;&gt;"", J33&lt;&gt;"",S33="",R33="OK",V33="",OR(D33&lt;=E17,D33="ABS"),OR(F33&lt;=G17,F33="ABS"),OR(H33&lt;=I17,H33="ABS"),OR(J33&lt;=K17,J33="ABS")),IF(AND(OR(D33=0,D33="ABS"),OR(F33=0,F33="ABS"),OR(L33=0,L33="ABS"),D33="ABS",F33="ABS",L33="ABS"),"ABS",IF(AND(SUM(D33:F33)=0,OR(L33="ZERO",L33="ABS")),"ZERO",IF(L33="ABS",SUM(D33,F33),SUM(D33,F33,H33,J33)))),"")</f>
        <v/>
      </c>
      <c r="O33" s="153"/>
      <c r="P33" s="97" t="str">
        <f>IF(N33="","",IF(O17=250,LOOKUP(N33,{"ABS","ZERO",0,125,137,150,165,187,212},{"FAIL","FAIL","FAIL","C","C+","B","B+","A","A+"}),IF(O17=200,LOOKUP(N33,{"ABS","ZERO",0,100,110,120,132,150,170},{"FAIL","FAIL","FAIL","C","C+","B","B+","A","A+"}),IF(O17=150,LOOKUP(N33,{"ABS","ZERO",0,75,82,90,99,112,127},{"FAIL","FAIL","FAIL","C","C+","B","B+","A","A+"}),IF(O17=100,LOOKUP(N33,{"ABS","ZERO",0,50,55,60,66,75,85},{"FAIL","FAIL","FAIL","C","C+","B","B+","A","A+"}),IF(O17=50,LOOKUP(N33,{"ABS","ZERO",0,25,27,30,33,37,42},{"FAIL","FAIL","FAIL","C","C+","B","B+","A","A+"})))))))</f>
        <v/>
      </c>
      <c r="Q33" s="210"/>
      <c r="R33" s="66" t="str">
        <f t="shared" si="0"/>
        <v/>
      </c>
      <c r="S33" s="169" t="str">
        <f>IF(AND(A33&lt;&gt;"",B33&lt;&gt;""),IF(OR(D33&lt;&gt;"ABS"),IF(OR(AND(D33&lt;ROUNDDOWN((0.7*E17),0),D33&lt;&gt;0),D33&gt;E17,D33=""),"Attendance Marks incorrect",""),""),"")</f>
        <v/>
      </c>
      <c r="T33" s="304"/>
      <c r="U33" s="304"/>
      <c r="V33" s="148" t="str">
        <f>IF(OR(AND(OR(F33&lt;=G17, F33=0, F33="ABS"),OR(H33&lt;=I17, H33=0, H33="ABS"),OR(J33&lt;=K17, J33=0,J33="ABS"))),IF(OR(AND(A33="",B33="",D33="",F33="",H33="",J33=""),AND(A33&lt;&gt;"",B33&lt;&gt;"",D33&lt;&gt;"",F33&lt;&gt;"",H33&lt;&gt;"",J33&lt;&gt;"", AG33="OK")),"","Given Marks or Format is incorrect"),"Given Marks or Format is incorrect")</f>
        <v/>
      </c>
      <c r="W33" s="149"/>
      <c r="X33" s="150"/>
      <c r="Y33" s="109" t="b">
        <f>IF(AND(EXACT(LEFT(B33,3),LEFT(G10,3)),MID(B33,4,1)="-",ISNUMBER(INT(MID(B33,5,1))),ISNUMBER(INT(MID(B33,6,1))),MID(B33,5,2)&lt;&gt;"00",MID(B33,5,2)&lt;&gt;MID(G10,2,2),EXACT(MID(B33,7,4),RIGHT(G10,4)),ISNUMBER(INT(MID(B33,11,1))),ISNUMBER(INT(MID(B33,12,1))),MID(B33,11,2)&lt;&gt;"00",OR(ISNUMBER(INT(MID(B33,11,3))),MID(B33,13,1)=""),OR(AND(ISNUMBER(INT(MID(B33,11,3))),MID(B33,11,1)&lt;&gt;"0",MID(B33,14,1)=""),AND((ISNUMBER(INT(MID(B33,11,2)))),MID(B33,13,1)=""))),"oKK")</f>
        <v>0</v>
      </c>
      <c r="Z33" s="1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1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12" t="b">
        <f>IF(AND( EXACT(LEFT(B33,LEN(G8)), G8),ISNUMBER(INT(MID(B33,(LEN(G8)+1),1))),ISNUMBER(INT(MID(B33,(LEN(G8)+2),1))), MID(B33,(LEN(G8)+1),2)&lt;&gt;"00",OR(ISNUMBER(INT(MID(B33,(LEN(G8)+3),1))),MID(B33,(LEN(G8)+3),1)=""),  OR(AND(ISNUMBER(INT(MID(B33,(LEN(G8)+1),3))),MID(B33,(LEN(G8)+1),1)&lt;&gt;"0", MID(B33,(LEN(G8)+4),1)=""),AND((ISNUMBER(INT(MID(B33,(LEN(G8)+1),2)))),MID(B33,(LEN(G8)+3),1)=""))),"OK")</f>
        <v>0</v>
      </c>
      <c r="AC33" s="1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14" t="b">
        <f>IF(LEFT(B33,1)="K",IF(AND(EXACT(LEFT(B33,3),LEFT(G8,3)),MID(B33,4,1)="-",ISNUMBER(INT(MID(B33,5,1))),ISNUMBER(INT(MID(B33,6,1))),MID(B33,5,2)&lt;&gt;"00", MID(B33,5,2)&lt;&gt;MID(G8,2,2),EXACT(MID(B33,7,2), RIGHT(G8,2)),ISNUMBER(INT(MID(B33,9,1))),ISNUMBER(INT(MID(B33,10,1))),MID(B33,9,2)&lt;&gt;"00",OR(ISNUMBER(INT(MID(B33,9,3))),MID(B33,11,1)=""),OR(AND(ISNUMBER(INT(MID(B33,9,3))),MID(B33,9,1)&lt;&gt;"0",MID(B33,12,1)=""),AND((ISNUMBER(INT(MID(B33,9,2)))),MID(B33,11,1)=""))),"oKK"))</f>
        <v>0</v>
      </c>
      <c r="AE33" s="15"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20" t="b">
        <f t="shared" si="28"/>
        <v>0</v>
      </c>
      <c r="AG33" s="20" t="str">
        <f t="shared" si="1"/>
        <v>S# INCORRECT</v>
      </c>
      <c r="BO33" s="55" t="str">
        <f t="shared" si="2"/>
        <v/>
      </c>
      <c r="BP33" s="55" t="b">
        <f t="shared" si="3"/>
        <v>0</v>
      </c>
      <c r="BQ33" s="55" t="b">
        <f t="shared" si="4"/>
        <v>0</v>
      </c>
      <c r="BR33" s="55" t="b">
        <f t="shared" si="5"/>
        <v>0</v>
      </c>
      <c r="BS33" s="55" t="str">
        <f t="shared" si="6"/>
        <v/>
      </c>
      <c r="BT33" s="55" t="str">
        <f t="shared" si="7"/>
        <v/>
      </c>
      <c r="BU33" s="55" t="str">
        <f t="shared" si="8"/>
        <v/>
      </c>
      <c r="BV33" s="55" t="str">
        <f t="shared" si="9"/>
        <v/>
      </c>
      <c r="BW33" s="60" t="str">
        <f t="shared" si="10"/>
        <v/>
      </c>
      <c r="BX33" s="61" t="str">
        <f t="shared" si="29"/>
        <v>INCORRECT</v>
      </c>
      <c r="BY33" s="55" t="b">
        <f t="shared" si="30"/>
        <v>0</v>
      </c>
      <c r="BZ33" s="62" t="str">
        <f t="shared" si="11"/>
        <v/>
      </c>
      <c r="CA33" s="55" t="b">
        <f t="shared" si="12"/>
        <v>0</v>
      </c>
      <c r="CB33" s="55" t="b">
        <f t="shared" si="13"/>
        <v>0</v>
      </c>
      <c r="CC33" s="55" t="b">
        <f t="shared" si="14"/>
        <v>0</v>
      </c>
      <c r="CD33" s="55" t="b">
        <f t="shared" si="15"/>
        <v>0</v>
      </c>
      <c r="CE33" s="55" t="b">
        <f t="shared" si="16"/>
        <v>0</v>
      </c>
      <c r="CF33" s="55" t="b">
        <f t="shared" si="17"/>
        <v>0</v>
      </c>
      <c r="CG33" s="55" t="str">
        <f t="shared" si="18"/>
        <v/>
      </c>
      <c r="CH33" s="55" t="str">
        <f t="shared" si="19"/>
        <v/>
      </c>
      <c r="CI33" s="55" t="str">
        <f t="shared" si="20"/>
        <v/>
      </c>
      <c r="CJ33" s="55" t="str">
        <f t="shared" si="21"/>
        <v/>
      </c>
      <c r="CK33" s="55" t="str">
        <f t="shared" si="22"/>
        <v/>
      </c>
      <c r="CL33" s="55" t="str">
        <f t="shared" si="23"/>
        <v/>
      </c>
      <c r="CM33" s="62" t="str">
        <f t="shared" si="24"/>
        <v/>
      </c>
      <c r="CN33" s="62" t="str">
        <f t="shared" si="25"/>
        <v/>
      </c>
      <c r="CO33" s="63" t="str">
        <f t="shared" si="26"/>
        <v>NO</v>
      </c>
      <c r="CP33" s="63" t="str">
        <f t="shared" si="27"/>
        <v>NO</v>
      </c>
      <c r="CQ33" s="61" t="str">
        <f t="shared" si="31"/>
        <v>NO</v>
      </c>
      <c r="CR33" s="61" t="str">
        <f t="shared" si="32"/>
        <v>NO</v>
      </c>
      <c r="CS33" s="63" t="str">
        <f t="shared" si="33"/>
        <v>OK</v>
      </c>
      <c r="CT33" s="55" t="b">
        <f t="shared" si="34"/>
        <v>0</v>
      </c>
      <c r="CU33" s="55" t="b">
        <f t="shared" si="35"/>
        <v>0</v>
      </c>
      <c r="CV33" s="55" t="b">
        <f t="shared" si="36"/>
        <v>0</v>
      </c>
      <c r="CW33" s="55" t="b">
        <f t="shared" si="37"/>
        <v>0</v>
      </c>
      <c r="CX33" s="62" t="str">
        <f t="shared" si="38"/>
        <v>SEQUENCE INCORRECT</v>
      </c>
      <c r="CY33" s="64">
        <f>COUNTIF(B21:B32,T(B33))</f>
        <v>12</v>
      </c>
    </row>
    <row r="34" spans="1:103" s="20" customFormat="1" ht="18.95" customHeight="1" thickBot="1">
      <c r="A34" s="51"/>
      <c r="B34" s="157"/>
      <c r="C34" s="158"/>
      <c r="D34" s="157"/>
      <c r="E34" s="158"/>
      <c r="F34" s="157"/>
      <c r="G34" s="158"/>
      <c r="H34" s="157"/>
      <c r="I34" s="158"/>
      <c r="J34" s="157"/>
      <c r="K34" s="158"/>
      <c r="L34" s="151" t="str">
        <f>IF(AND(B34&lt;&gt;"", H34&lt;&gt;"", J34&lt;&gt;"",OR(H34&lt;=I17,H34="ABS"),OR(J34&lt;=K17,J34="ABS")),IF(AND(J34="ABS"),"ABS",IF(SUM(H34:J34)=0,"ZERO",SUM(H34,J34))),"")</f>
        <v/>
      </c>
      <c r="M34" s="151"/>
      <c r="N34" s="152" t="str">
        <f>IF(AND(A34&lt;&gt;"",B34&lt;&gt;"",D34&lt;&gt;"", F34&lt;&gt;"", H34&lt;&gt;"", J34&lt;&gt;"",S34="",R34="OK",V34="",OR(D34&lt;=E17,D34="ABS"),OR(F34&lt;=G17,F34="ABS"),OR(H34&lt;=I17,H34="ABS"),OR(J34&lt;=K17,J34="ABS")),IF(AND(OR(D34=0,D34="ABS"),OR(F34=0,F34="ABS"),OR(L34=0,L34="ABS"),D34="ABS",F34="ABS",L34="ABS"),"ABS",IF(AND(SUM(D34:F34)=0,OR(L34="ZERO",L34="ABS")),"ZERO",IF(L34="ABS",SUM(D34,F34),SUM(D34,F34,H34,J34)))),"")</f>
        <v/>
      </c>
      <c r="O34" s="153"/>
      <c r="P34" s="97" t="str">
        <f>IF(N34="","",IF(O17=250,LOOKUP(N34,{"ABS","ZERO",0,125,137,150,165,187,212},{"FAIL","FAIL","FAIL","C","C+","B","B+","A","A+"}),IF(O17=200,LOOKUP(N34,{"ABS","ZERO",0,100,110,120,132,150,170},{"FAIL","FAIL","FAIL","C","C+","B","B+","A","A+"}),IF(O17=150,LOOKUP(N34,{"ABS","ZERO",0,75,82,90,99,112,127},{"FAIL","FAIL","FAIL","C","C+","B","B+","A","A+"}),IF(O17=100,LOOKUP(N34,{"ABS","ZERO",0,50,55,60,66,75,85},{"FAIL","FAIL","FAIL","C","C+","B","B+","A","A+"}),IF(O17=50,LOOKUP(N34,{"ABS","ZERO",0,25,27,30,33,37,42},{"FAIL","FAIL","FAIL","C","C+","B","B+","A","A+"})))))))</f>
        <v/>
      </c>
      <c r="Q34" s="210"/>
      <c r="R34" s="66" t="str">
        <f t="shared" si="0"/>
        <v/>
      </c>
      <c r="S34" s="169" t="str">
        <f>IF(AND(A34&lt;&gt;"",B34&lt;&gt;""),IF(OR(D34&lt;&gt;"ABS"),IF(OR(AND(D34&lt;ROUNDDOWN((0.7*E17),0),D34&lt;&gt;0),D34&gt;E17,D34=""),"Attendance Marks incorrect",""),""),"")</f>
        <v/>
      </c>
      <c r="T34" s="304"/>
      <c r="U34" s="304"/>
      <c r="V34" s="148" t="str">
        <f>IF(OR(AND(OR(F34&lt;=G17, F34=0, F34="ABS"),OR(H34&lt;=I17, H34=0, H34="ABS"),OR(J34&lt;=K17, J34=0,J34="ABS"))),IF(OR(AND(A34="",B34="",D34="",F34="",H34="",J34=""),AND(A34&lt;&gt;"",B34&lt;&gt;"",D34&lt;&gt;"",F34&lt;&gt;"",H34&lt;&gt;"",J34&lt;&gt;"", AG34="OK")),"","Given Marks or Format is incorrect"),"Given Marks or Format is incorrect")</f>
        <v/>
      </c>
      <c r="W34" s="149"/>
      <c r="X34" s="150"/>
      <c r="Y34" s="109" t="b">
        <f>IF(AND(EXACT(LEFT(B34,3),LEFT(G10,3)),MID(B34,4,1)="-",ISNUMBER(INT(MID(B34,5,1))),ISNUMBER(INT(MID(B34,6,1))),MID(B34,5,2)&lt;&gt;"00",MID(B34,5,2)&lt;&gt;MID(G10,2,2),EXACT(MID(B34,7,4),RIGHT(G10,4)),ISNUMBER(INT(MID(B34,11,1))),ISNUMBER(INT(MID(B34,12,1))),MID(B34,11,2)&lt;&gt;"00",OR(ISNUMBER(INT(MID(B34,11,3))),MID(B34,13,1)=""),OR(AND(ISNUMBER(INT(MID(B34,11,3))),MID(B34,11,1)&lt;&gt;"0",MID(B34,14,1)=""),AND((ISNUMBER(INT(MID(B34,11,2)))),MID(B34,13,1)=""))),"oKK")</f>
        <v>0</v>
      </c>
      <c r="Z34" s="1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1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12" t="b">
        <f>IF(AND( EXACT(LEFT(B34,LEN(G8)), G8),ISNUMBER(INT(MID(B34,(LEN(G8)+1),1))),ISNUMBER(INT(MID(B34,(LEN(G8)+2),1))), MID(B34,(LEN(G8)+1),2)&lt;&gt;"00",OR(ISNUMBER(INT(MID(B34,(LEN(G8)+3),1))),MID(B34,(LEN(G8)+3),1)=""),  OR(AND(ISNUMBER(INT(MID(B34,(LEN(G8)+1),3))),MID(B34,(LEN(G8)+1),1)&lt;&gt;"0", MID(B34,(LEN(G8)+4),1)=""),AND((ISNUMBER(INT(MID(B34,(LEN(G8)+1),2)))),MID(B34,(LEN(G8)+3),1)=""))),"OK")</f>
        <v>0</v>
      </c>
      <c r="AC34" s="1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14" t="b">
        <f>IF(LEFT(B34,1)="K",IF(AND(EXACT(LEFT(B34,3),LEFT(G8,3)),MID(B34,4,1)="-",ISNUMBER(INT(MID(B34,5,1))),ISNUMBER(INT(MID(B34,6,1))),MID(B34,5,2)&lt;&gt;"00", MID(B34,5,2)&lt;&gt;MID(G8,2,2),EXACT(MID(B34,7,2), RIGHT(G8,2)),ISNUMBER(INT(MID(B34,9,1))),ISNUMBER(INT(MID(B34,10,1))),MID(B34,9,2)&lt;&gt;"00",OR(ISNUMBER(INT(MID(B34,9,3))),MID(B34,11,1)=""),OR(AND(ISNUMBER(INT(MID(B34,9,3))),MID(B34,9,1)&lt;&gt;"0",MID(B34,12,1)=""),AND((ISNUMBER(INT(MID(B34,9,2)))),MID(B34,11,1)=""))),"oKK"))</f>
        <v>0</v>
      </c>
      <c r="AE34" s="15"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20" t="b">
        <f t="shared" si="28"/>
        <v>0</v>
      </c>
      <c r="AG34" s="20" t="str">
        <f t="shared" si="1"/>
        <v>S# INCORRECT</v>
      </c>
      <c r="BO34" s="55" t="str">
        <f t="shared" si="2"/>
        <v/>
      </c>
      <c r="BP34" s="55" t="b">
        <f t="shared" si="3"/>
        <v>0</v>
      </c>
      <c r="BQ34" s="55" t="b">
        <f t="shared" si="4"/>
        <v>0</v>
      </c>
      <c r="BR34" s="55" t="b">
        <f t="shared" si="5"/>
        <v>0</v>
      </c>
      <c r="BS34" s="55" t="str">
        <f t="shared" si="6"/>
        <v/>
      </c>
      <c r="BT34" s="55" t="str">
        <f t="shared" si="7"/>
        <v/>
      </c>
      <c r="BU34" s="55" t="str">
        <f t="shared" si="8"/>
        <v/>
      </c>
      <c r="BV34" s="55" t="str">
        <f t="shared" si="9"/>
        <v/>
      </c>
      <c r="BW34" s="60" t="str">
        <f t="shared" si="10"/>
        <v/>
      </c>
      <c r="BX34" s="61" t="str">
        <f t="shared" si="29"/>
        <v>INCORRECT</v>
      </c>
      <c r="BY34" s="55" t="b">
        <f t="shared" si="30"/>
        <v>0</v>
      </c>
      <c r="BZ34" s="62" t="str">
        <f t="shared" si="11"/>
        <v/>
      </c>
      <c r="CA34" s="55" t="b">
        <f t="shared" si="12"/>
        <v>0</v>
      </c>
      <c r="CB34" s="55" t="b">
        <f t="shared" si="13"/>
        <v>0</v>
      </c>
      <c r="CC34" s="55" t="b">
        <f t="shared" si="14"/>
        <v>0</v>
      </c>
      <c r="CD34" s="55" t="b">
        <f t="shared" si="15"/>
        <v>0</v>
      </c>
      <c r="CE34" s="55" t="b">
        <f t="shared" si="16"/>
        <v>0</v>
      </c>
      <c r="CF34" s="55" t="b">
        <f t="shared" si="17"/>
        <v>0</v>
      </c>
      <c r="CG34" s="55" t="str">
        <f t="shared" si="18"/>
        <v/>
      </c>
      <c r="CH34" s="55" t="str">
        <f t="shared" si="19"/>
        <v/>
      </c>
      <c r="CI34" s="55" t="str">
        <f t="shared" si="20"/>
        <v/>
      </c>
      <c r="CJ34" s="55" t="str">
        <f t="shared" si="21"/>
        <v/>
      </c>
      <c r="CK34" s="55" t="str">
        <f t="shared" si="22"/>
        <v/>
      </c>
      <c r="CL34" s="55" t="str">
        <f t="shared" si="23"/>
        <v/>
      </c>
      <c r="CM34" s="62" t="str">
        <f t="shared" si="24"/>
        <v/>
      </c>
      <c r="CN34" s="62" t="str">
        <f t="shared" si="25"/>
        <v/>
      </c>
      <c r="CO34" s="63" t="str">
        <f t="shared" si="26"/>
        <v>NO</v>
      </c>
      <c r="CP34" s="63" t="str">
        <f t="shared" si="27"/>
        <v>NO</v>
      </c>
      <c r="CQ34" s="61" t="str">
        <f t="shared" si="31"/>
        <v>NO</v>
      </c>
      <c r="CR34" s="61" t="str">
        <f t="shared" si="32"/>
        <v>NO</v>
      </c>
      <c r="CS34" s="63" t="str">
        <f t="shared" si="33"/>
        <v>OK</v>
      </c>
      <c r="CT34" s="55" t="b">
        <f t="shared" si="34"/>
        <v>0</v>
      </c>
      <c r="CU34" s="55" t="b">
        <f t="shared" si="35"/>
        <v>0</v>
      </c>
      <c r="CV34" s="55" t="b">
        <f t="shared" si="36"/>
        <v>0</v>
      </c>
      <c r="CW34" s="55" t="b">
        <f t="shared" si="37"/>
        <v>0</v>
      </c>
      <c r="CX34" s="62" t="str">
        <f t="shared" si="38"/>
        <v>SEQUENCE INCORRECT</v>
      </c>
      <c r="CY34" s="64">
        <f>COUNTIF(B21:B33,T(B34))</f>
        <v>13</v>
      </c>
    </row>
    <row r="35" spans="1:103" s="20" customFormat="1" ht="18.95" customHeight="1" thickBot="1">
      <c r="A35" s="51"/>
      <c r="B35" s="157"/>
      <c r="C35" s="158"/>
      <c r="D35" s="157"/>
      <c r="E35" s="158"/>
      <c r="F35" s="157"/>
      <c r="G35" s="158"/>
      <c r="H35" s="157"/>
      <c r="I35" s="158"/>
      <c r="J35" s="157"/>
      <c r="K35" s="158"/>
      <c r="L35" s="151" t="str">
        <f>IF(AND(B35&lt;&gt;"", H35&lt;&gt;"", J35&lt;&gt;"",OR(H35&lt;=I17,H35="ABS"),OR(J35&lt;=K17,J35="ABS")),IF(AND(J35="ABS"),"ABS",IF(SUM(H35:J35)=0,"ZERO",SUM(H35,J35))),"")</f>
        <v/>
      </c>
      <c r="M35" s="151"/>
      <c r="N35" s="152" t="str">
        <f>IF(AND(A35&lt;&gt;"",B35&lt;&gt;"",D35&lt;&gt;"", F35&lt;&gt;"", H35&lt;&gt;"", J35&lt;&gt;"",S35="",R35="OK",V35="",OR(D35&lt;=E17,D35="ABS"),OR(F35&lt;=G17,F35="ABS"),OR(H35&lt;=I17,H35="ABS"),OR(J35&lt;=K17,J35="ABS")),IF(AND(OR(D35=0,D35="ABS"),OR(F35=0,F35="ABS"),OR(L35=0,L35="ABS"),D35="ABS",F35="ABS",L35="ABS"),"ABS",IF(AND(SUM(D35:F35)=0,OR(L35="ZERO",L35="ABS")),"ZERO",IF(L35="ABS",SUM(D35,F35),SUM(D35,F35,H35,J35)))),"")</f>
        <v/>
      </c>
      <c r="O35" s="153"/>
      <c r="P35" s="97" t="str">
        <f>IF(N35="","",IF(O17=250,LOOKUP(N35,{"ABS","ZERO",0,125,137,150,165,187,212},{"FAIL","FAIL","FAIL","C","C+","B","B+","A","A+"}),IF(O17=200,LOOKUP(N35,{"ABS","ZERO",0,100,110,120,132,150,170},{"FAIL","FAIL","FAIL","C","C+","B","B+","A","A+"}),IF(O17=150,LOOKUP(N35,{"ABS","ZERO",0,75,82,90,99,112,127},{"FAIL","FAIL","FAIL","C","C+","B","B+","A","A+"}),IF(O17=100,LOOKUP(N35,{"ABS","ZERO",0,50,55,60,66,75,85},{"FAIL","FAIL","FAIL","C","C+","B","B+","A","A+"}),IF(O17=50,LOOKUP(N35,{"ABS","ZERO",0,25,27,30,33,37,42},{"FAIL","FAIL","FAIL","C","C+","B","B+","A","A+"})))))))</f>
        <v/>
      </c>
      <c r="Q35" s="210"/>
      <c r="R35" s="66" t="str">
        <f t="shared" si="0"/>
        <v/>
      </c>
      <c r="S35" s="169" t="str">
        <f>IF(AND(A35&lt;&gt;"",B35&lt;&gt;""),IF(OR(D35&lt;&gt;"ABS"),IF(OR(AND(D35&lt;ROUNDDOWN((0.7*E17),0),D35&lt;&gt;0),D35&gt;E17,D35=""),"Attendance Marks incorrect",""),""),"")</f>
        <v/>
      </c>
      <c r="T35" s="304"/>
      <c r="U35" s="304"/>
      <c r="V35" s="148" t="str">
        <f>IF(OR(AND(OR(F35&lt;=G17, F35=0, F35="ABS"),OR(H35&lt;=I17, H35=0, H35="ABS"),OR(J35&lt;=K17, J35=0,J35="ABS"))),IF(OR(AND(A35="",B35="",D35="",F35="",H35="",J35=""),AND(A35&lt;&gt;"",B35&lt;&gt;"",D35&lt;&gt;"",F35&lt;&gt;"",H35&lt;&gt;"",J35&lt;&gt;"", AG35="OK")),"","Given Marks or Format is incorrect"),"Given Marks or Format is incorrect")</f>
        <v/>
      </c>
      <c r="W35" s="149"/>
      <c r="X35" s="150"/>
      <c r="Y35" s="109" t="b">
        <f>IF(AND(EXACT(LEFT(B35,3),LEFT(G10,3)),MID(B35,4,1)="-",ISNUMBER(INT(MID(B35,5,1))),ISNUMBER(INT(MID(B35,6,1))),MID(B35,5,2)&lt;&gt;"00",MID(B35,5,2)&lt;&gt;MID(G10,2,2),EXACT(MID(B35,7,4),RIGHT(G10,4)),ISNUMBER(INT(MID(B35,11,1))),ISNUMBER(INT(MID(B35,12,1))),MID(B35,11,2)&lt;&gt;"00",OR(ISNUMBER(INT(MID(B35,11,3))),MID(B35,13,1)=""),OR(AND(ISNUMBER(INT(MID(B35,11,3))),MID(B35,11,1)&lt;&gt;"0",MID(B35,14,1)=""),AND((ISNUMBER(INT(MID(B35,11,2)))),MID(B35,13,1)=""))),"oKK")</f>
        <v>0</v>
      </c>
      <c r="Z35" s="1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1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12" t="b">
        <f>IF(AND( EXACT(LEFT(B35,LEN(G8)), G8),ISNUMBER(INT(MID(B35,(LEN(G8)+1),1))),ISNUMBER(INT(MID(B35,(LEN(G8)+2),1))), MID(B35,(LEN(G8)+1),2)&lt;&gt;"00",OR(ISNUMBER(INT(MID(B35,(LEN(G8)+3),1))),MID(B35,(LEN(G8)+3),1)=""),  OR(AND(ISNUMBER(INT(MID(B35,(LEN(G8)+1),3))),MID(B35,(LEN(G8)+1),1)&lt;&gt;"0", MID(B35,(LEN(G8)+4),1)=""),AND((ISNUMBER(INT(MID(B35,(LEN(G8)+1),2)))),MID(B35,(LEN(G8)+3),1)=""))),"OK")</f>
        <v>0</v>
      </c>
      <c r="AC35" s="1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14" t="b">
        <f>IF(LEFT(B35,1)="K",IF(AND(EXACT(LEFT(B35,3),LEFT(G8,3)),MID(B35,4,1)="-",ISNUMBER(INT(MID(B35,5,1))),ISNUMBER(INT(MID(B35,6,1))),MID(B35,5,2)&lt;&gt;"00", MID(B35,5,2)&lt;&gt;MID(G8,2,2),EXACT(MID(B35,7,2), RIGHT(G8,2)),ISNUMBER(INT(MID(B35,9,1))),ISNUMBER(INT(MID(B35,10,1))),MID(B35,9,2)&lt;&gt;"00",OR(ISNUMBER(INT(MID(B35,9,3))),MID(B35,11,1)=""),OR(AND(ISNUMBER(INT(MID(B35,9,3))),MID(B35,9,1)&lt;&gt;"0",MID(B35,12,1)=""),AND((ISNUMBER(INT(MID(B35,9,2)))),MID(B35,11,1)=""))),"oKK"))</f>
        <v>0</v>
      </c>
      <c r="AE35" s="15"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20" t="b">
        <f t="shared" si="28"/>
        <v>0</v>
      </c>
      <c r="AG35" s="20" t="str">
        <f t="shared" si="1"/>
        <v>S# INCORRECT</v>
      </c>
      <c r="BO35" s="55" t="str">
        <f t="shared" si="2"/>
        <v/>
      </c>
      <c r="BP35" s="55" t="b">
        <f t="shared" si="3"/>
        <v>0</v>
      </c>
      <c r="BQ35" s="55" t="b">
        <f t="shared" si="4"/>
        <v>0</v>
      </c>
      <c r="BR35" s="55" t="b">
        <f t="shared" si="5"/>
        <v>0</v>
      </c>
      <c r="BS35" s="55" t="str">
        <f t="shared" si="6"/>
        <v/>
      </c>
      <c r="BT35" s="55" t="str">
        <f t="shared" si="7"/>
        <v/>
      </c>
      <c r="BU35" s="55" t="str">
        <f t="shared" si="8"/>
        <v/>
      </c>
      <c r="BV35" s="55" t="str">
        <f t="shared" si="9"/>
        <v/>
      </c>
      <c r="BW35" s="60" t="str">
        <f t="shared" si="10"/>
        <v/>
      </c>
      <c r="BX35" s="61" t="str">
        <f t="shared" si="29"/>
        <v>INCORRECT</v>
      </c>
      <c r="BY35" s="55" t="b">
        <f t="shared" si="30"/>
        <v>0</v>
      </c>
      <c r="BZ35" s="62" t="str">
        <f t="shared" si="11"/>
        <v/>
      </c>
      <c r="CA35" s="55" t="b">
        <f t="shared" si="12"/>
        <v>0</v>
      </c>
      <c r="CB35" s="55" t="b">
        <f t="shared" si="13"/>
        <v>0</v>
      </c>
      <c r="CC35" s="55" t="b">
        <f t="shared" si="14"/>
        <v>0</v>
      </c>
      <c r="CD35" s="55" t="b">
        <f t="shared" si="15"/>
        <v>0</v>
      </c>
      <c r="CE35" s="55" t="b">
        <f t="shared" si="16"/>
        <v>0</v>
      </c>
      <c r="CF35" s="55" t="b">
        <f t="shared" si="17"/>
        <v>0</v>
      </c>
      <c r="CG35" s="55" t="str">
        <f t="shared" si="18"/>
        <v/>
      </c>
      <c r="CH35" s="55" t="str">
        <f t="shared" si="19"/>
        <v/>
      </c>
      <c r="CI35" s="55" t="str">
        <f t="shared" si="20"/>
        <v/>
      </c>
      <c r="CJ35" s="55" t="str">
        <f t="shared" si="21"/>
        <v/>
      </c>
      <c r="CK35" s="55" t="str">
        <f t="shared" si="22"/>
        <v/>
      </c>
      <c r="CL35" s="55" t="str">
        <f t="shared" si="23"/>
        <v/>
      </c>
      <c r="CM35" s="62" t="str">
        <f t="shared" si="24"/>
        <v/>
      </c>
      <c r="CN35" s="62" t="str">
        <f t="shared" si="25"/>
        <v/>
      </c>
      <c r="CO35" s="63" t="str">
        <f t="shared" si="26"/>
        <v>NO</v>
      </c>
      <c r="CP35" s="63" t="str">
        <f t="shared" si="27"/>
        <v>NO</v>
      </c>
      <c r="CQ35" s="61" t="str">
        <f t="shared" si="31"/>
        <v>NO</v>
      </c>
      <c r="CR35" s="61" t="str">
        <f t="shared" si="32"/>
        <v>NO</v>
      </c>
      <c r="CS35" s="63" t="str">
        <f t="shared" si="33"/>
        <v>OK</v>
      </c>
      <c r="CT35" s="55" t="b">
        <f t="shared" si="34"/>
        <v>0</v>
      </c>
      <c r="CU35" s="55" t="b">
        <f t="shared" si="35"/>
        <v>0</v>
      </c>
      <c r="CV35" s="55" t="b">
        <f t="shared" si="36"/>
        <v>0</v>
      </c>
      <c r="CW35" s="55" t="b">
        <f t="shared" si="37"/>
        <v>0</v>
      </c>
      <c r="CX35" s="62" t="str">
        <f t="shared" si="38"/>
        <v>SEQUENCE INCORRECT</v>
      </c>
      <c r="CY35" s="64">
        <f>COUNTIF(B21:B34,T(B35))</f>
        <v>14</v>
      </c>
    </row>
    <row r="36" spans="1:103" s="20" customFormat="1" ht="18.95" customHeight="1" thickBot="1">
      <c r="A36" s="51"/>
      <c r="B36" s="157"/>
      <c r="C36" s="158"/>
      <c r="D36" s="157"/>
      <c r="E36" s="158"/>
      <c r="F36" s="157"/>
      <c r="G36" s="158"/>
      <c r="H36" s="157"/>
      <c r="I36" s="158"/>
      <c r="J36" s="157"/>
      <c r="K36" s="158"/>
      <c r="L36" s="151" t="str">
        <f>IF(AND(B36&lt;&gt;"", H36&lt;&gt;"", J36&lt;&gt;"",OR(H36&lt;=I17,H36="ABS"),OR(J36&lt;=K17,J36="ABS")),IF(AND(J36="ABS"),"ABS",IF(SUM(H36:J36)=0,"ZERO",SUM(H36,J36))),"")</f>
        <v/>
      </c>
      <c r="M36" s="151"/>
      <c r="N36" s="152" t="str">
        <f>IF(AND(A36&lt;&gt;"",B36&lt;&gt;"",D36&lt;&gt;"", F36&lt;&gt;"", H36&lt;&gt;"", J36&lt;&gt;"",S36="",R36="OK",V36="",OR(D36&lt;=E17,D36="ABS"),OR(F36&lt;=G17,F36="ABS"),OR(H36&lt;=I17,H36="ABS"),OR(J36&lt;=K17,J36="ABS")),IF(AND(OR(D36=0,D36="ABS"),OR(F36=0,F36="ABS"),OR(L36=0,L36="ABS"),D36="ABS",F36="ABS",L36="ABS"),"ABS",IF(AND(SUM(D36:F36)=0,OR(L36="ZERO",L36="ABS")),"ZERO",IF(L36="ABS",SUM(D36,F36),SUM(D36,F36,H36,J36)))),"")</f>
        <v/>
      </c>
      <c r="O36" s="153"/>
      <c r="P36" s="97" t="str">
        <f>IF(N36="","",IF(O17=250,LOOKUP(N36,{"ABS","ZERO",0,125,137,150,165,187,212},{"FAIL","FAIL","FAIL","C","C+","B","B+","A","A+"}),IF(O17=200,LOOKUP(N36,{"ABS","ZERO",0,100,110,120,132,150,170},{"FAIL","FAIL","FAIL","C","C+","B","B+","A","A+"}),IF(O17=150,LOOKUP(N36,{"ABS","ZERO",0,75,82,90,99,112,127},{"FAIL","FAIL","FAIL","C","C+","B","B+","A","A+"}),IF(O17=100,LOOKUP(N36,{"ABS","ZERO",0,50,55,60,66,75,85},{"FAIL","FAIL","FAIL","C","C+","B","B+","A","A+"}),IF(O17=50,LOOKUP(N36,{"ABS","ZERO",0,25,27,30,33,37,42},{"FAIL","FAIL","FAIL","C","C+","B","B+","A","A+"})))))))</f>
        <v/>
      </c>
      <c r="Q36" s="210"/>
      <c r="R36" s="66" t="str">
        <f t="shared" si="0"/>
        <v/>
      </c>
      <c r="S36" s="169" t="str">
        <f>IF(AND(A36&lt;&gt;"",B36&lt;&gt;""),IF(OR(D36&lt;&gt;"ABS"),IF(OR(AND(D36&lt;ROUNDDOWN((0.7*E17),0),D36&lt;&gt;0),D36&gt;E17,D36=""),"Attendance Marks incorrect",""),""),"")</f>
        <v/>
      </c>
      <c r="T36" s="304"/>
      <c r="U36" s="304"/>
      <c r="V36" s="148" t="str">
        <f>IF(OR(AND(OR(F36&lt;=G17, F36=0, F36="ABS"),OR(H36&lt;=I17, H36=0, H36="ABS"),OR(J36&lt;=K17, J36=0,J36="ABS"))),IF(OR(AND(A36="",B36="",D36="",F36="",H36="",J36=""),AND(A36&lt;&gt;"",B36&lt;&gt;"",D36&lt;&gt;"",F36&lt;&gt;"",H36&lt;&gt;"",J36&lt;&gt;"", AG36="OK")),"","Given Marks or Format is incorrect"),"Given Marks or Format is incorrect")</f>
        <v/>
      </c>
      <c r="W36" s="149"/>
      <c r="X36" s="150"/>
      <c r="Y36" s="109" t="b">
        <f>IF(AND(EXACT(LEFT(B36,3),LEFT(G10,3)),MID(B36,4,1)="-",ISNUMBER(INT(MID(B36,5,1))),ISNUMBER(INT(MID(B36,6,1))),MID(B36,5,2)&lt;&gt;"00",MID(B36,5,2)&lt;&gt;MID(G10,2,2),EXACT(MID(B36,7,4),RIGHT(G10,4)),ISNUMBER(INT(MID(B36,11,1))),ISNUMBER(INT(MID(B36,12,1))),MID(B36,11,2)&lt;&gt;"00",OR(ISNUMBER(INT(MID(B36,11,3))),MID(B36,13,1)=""),OR(AND(ISNUMBER(INT(MID(B36,11,3))),MID(B36,11,1)&lt;&gt;"0",MID(B36,14,1)=""),AND((ISNUMBER(INT(MID(B36,11,2)))),MID(B36,13,1)=""))),"oKK")</f>
        <v>0</v>
      </c>
      <c r="Z36" s="1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1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12" t="b">
        <f>IF(AND( EXACT(LEFT(B36,LEN(G8)), G8),ISNUMBER(INT(MID(B36,(LEN(G8)+1),1))),ISNUMBER(INT(MID(B36,(LEN(G8)+2),1))), MID(B36,(LEN(G8)+1),2)&lt;&gt;"00",OR(ISNUMBER(INT(MID(B36,(LEN(G8)+3),1))),MID(B36,(LEN(G8)+3),1)=""),  OR(AND(ISNUMBER(INT(MID(B36,(LEN(G8)+1),3))),MID(B36,(LEN(G8)+1),1)&lt;&gt;"0", MID(B36,(LEN(G8)+4),1)=""),AND((ISNUMBER(INT(MID(B36,(LEN(G8)+1),2)))),MID(B36,(LEN(G8)+3),1)=""))),"OK")</f>
        <v>0</v>
      </c>
      <c r="AC36" s="1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14" t="b">
        <f>IF(LEFT(B36,1)="K",IF(AND(EXACT(LEFT(B36,3),LEFT(G8,3)),MID(B36,4,1)="-",ISNUMBER(INT(MID(B36,5,1))),ISNUMBER(INT(MID(B36,6,1))),MID(B36,5,2)&lt;&gt;"00", MID(B36,5,2)&lt;&gt;MID(G8,2,2),EXACT(MID(B36,7,2), RIGHT(G8,2)),ISNUMBER(INT(MID(B36,9,1))),ISNUMBER(INT(MID(B36,10,1))),MID(B36,9,2)&lt;&gt;"00",OR(ISNUMBER(INT(MID(B36,9,3))),MID(B36,11,1)=""),OR(AND(ISNUMBER(INT(MID(B36,9,3))),MID(B36,9,1)&lt;&gt;"0",MID(B36,12,1)=""),AND((ISNUMBER(INT(MID(B36,9,2)))),MID(B36,11,1)=""))),"oKK"))</f>
        <v>0</v>
      </c>
      <c r="AE36" s="15"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20" t="b">
        <f t="shared" si="28"/>
        <v>0</v>
      </c>
      <c r="AG36" s="20" t="str">
        <f t="shared" si="1"/>
        <v>S# INCORRECT</v>
      </c>
      <c r="BO36" s="55" t="str">
        <f t="shared" si="2"/>
        <v/>
      </c>
      <c r="BP36" s="55" t="b">
        <f t="shared" si="3"/>
        <v>0</v>
      </c>
      <c r="BQ36" s="55" t="b">
        <f t="shared" si="4"/>
        <v>0</v>
      </c>
      <c r="BR36" s="55" t="b">
        <f t="shared" si="5"/>
        <v>0</v>
      </c>
      <c r="BS36" s="55" t="str">
        <f t="shared" si="6"/>
        <v/>
      </c>
      <c r="BT36" s="55" t="str">
        <f t="shared" si="7"/>
        <v/>
      </c>
      <c r="BU36" s="55" t="str">
        <f t="shared" si="8"/>
        <v/>
      </c>
      <c r="BV36" s="55" t="str">
        <f t="shared" si="9"/>
        <v/>
      </c>
      <c r="BW36" s="60" t="str">
        <f t="shared" si="10"/>
        <v/>
      </c>
      <c r="BX36" s="61" t="str">
        <f t="shared" si="29"/>
        <v>INCORRECT</v>
      </c>
      <c r="BY36" s="55" t="b">
        <f t="shared" si="30"/>
        <v>0</v>
      </c>
      <c r="BZ36" s="62" t="str">
        <f t="shared" si="11"/>
        <v/>
      </c>
      <c r="CA36" s="55" t="b">
        <f t="shared" si="12"/>
        <v>0</v>
      </c>
      <c r="CB36" s="55" t="b">
        <f t="shared" si="13"/>
        <v>0</v>
      </c>
      <c r="CC36" s="55" t="b">
        <f t="shared" si="14"/>
        <v>0</v>
      </c>
      <c r="CD36" s="55" t="b">
        <f t="shared" si="15"/>
        <v>0</v>
      </c>
      <c r="CE36" s="55" t="b">
        <f t="shared" si="16"/>
        <v>0</v>
      </c>
      <c r="CF36" s="55" t="b">
        <f t="shared" si="17"/>
        <v>0</v>
      </c>
      <c r="CG36" s="55" t="str">
        <f t="shared" si="18"/>
        <v/>
      </c>
      <c r="CH36" s="55" t="str">
        <f t="shared" si="19"/>
        <v/>
      </c>
      <c r="CI36" s="55" t="str">
        <f t="shared" si="20"/>
        <v/>
      </c>
      <c r="CJ36" s="55" t="str">
        <f t="shared" si="21"/>
        <v/>
      </c>
      <c r="CK36" s="55" t="str">
        <f t="shared" si="22"/>
        <v/>
      </c>
      <c r="CL36" s="55" t="str">
        <f t="shared" si="23"/>
        <v/>
      </c>
      <c r="CM36" s="62" t="str">
        <f t="shared" si="24"/>
        <v/>
      </c>
      <c r="CN36" s="62" t="str">
        <f t="shared" si="25"/>
        <v/>
      </c>
      <c r="CO36" s="63" t="str">
        <f t="shared" si="26"/>
        <v>NO</v>
      </c>
      <c r="CP36" s="63" t="str">
        <f t="shared" si="27"/>
        <v>NO</v>
      </c>
      <c r="CQ36" s="61" t="str">
        <f t="shared" si="31"/>
        <v>NO</v>
      </c>
      <c r="CR36" s="61" t="str">
        <f t="shared" si="32"/>
        <v>NO</v>
      </c>
      <c r="CS36" s="63" t="str">
        <f t="shared" si="33"/>
        <v>OK</v>
      </c>
      <c r="CT36" s="55" t="b">
        <f t="shared" si="34"/>
        <v>0</v>
      </c>
      <c r="CU36" s="55" t="b">
        <f t="shared" si="35"/>
        <v>0</v>
      </c>
      <c r="CV36" s="55" t="b">
        <f t="shared" si="36"/>
        <v>0</v>
      </c>
      <c r="CW36" s="55" t="b">
        <f t="shared" si="37"/>
        <v>0</v>
      </c>
      <c r="CX36" s="62" t="str">
        <f t="shared" si="38"/>
        <v>SEQUENCE INCORRECT</v>
      </c>
      <c r="CY36" s="64">
        <f>COUNTIF(B21:B35,T(B36))</f>
        <v>15</v>
      </c>
    </row>
    <row r="37" spans="1:103" s="20" customFormat="1" ht="18.95" customHeight="1" thickBot="1">
      <c r="A37" s="51"/>
      <c r="B37" s="157"/>
      <c r="C37" s="158"/>
      <c r="D37" s="157"/>
      <c r="E37" s="158"/>
      <c r="F37" s="157"/>
      <c r="G37" s="158"/>
      <c r="H37" s="157"/>
      <c r="I37" s="158"/>
      <c r="J37" s="157"/>
      <c r="K37" s="158"/>
      <c r="L37" s="151" t="str">
        <f>IF(AND(B37&lt;&gt;"", H37&lt;&gt;"", J37&lt;&gt;"",OR(H37&lt;=I17,H37="ABS"),OR(J37&lt;=K17,J37="ABS")),IF(AND(J37="ABS"),"ABS",IF(SUM(H37:J37)=0,"ZERO",SUM(H37,J37))),"")</f>
        <v/>
      </c>
      <c r="M37" s="151"/>
      <c r="N37" s="152" t="str">
        <f>IF(AND(A37&lt;&gt;"",B37&lt;&gt;"",D37&lt;&gt;"", F37&lt;&gt;"", H37&lt;&gt;"", J37&lt;&gt;"",S37="",R37="OK",V37="",OR(D37&lt;=E17,D37="ABS"),OR(F37&lt;=G17,F37="ABS"),OR(H37&lt;=I17,H37="ABS"),OR(J37&lt;=K17,J37="ABS")),IF(AND(OR(D37=0,D37="ABS"),OR(F37=0,F37="ABS"),OR(L37=0,L37="ABS"),D37="ABS",F37="ABS",L37="ABS"),"ABS",IF(AND(SUM(D37:F37)=0,OR(L37="ZERO",L37="ABS")),"ZERO",IF(L37="ABS",SUM(D37,F37),SUM(D37,F37,H37,J37)))),"")</f>
        <v/>
      </c>
      <c r="O37" s="153"/>
      <c r="P37" s="97" t="str">
        <f>IF(N37="","",IF(O17=250,LOOKUP(N37,{"ABS","ZERO",0,125,137,150,165,187,212},{"FAIL","FAIL","FAIL","C","C+","B","B+","A","A+"}),IF(O17=200,LOOKUP(N37,{"ABS","ZERO",0,100,110,120,132,150,170},{"FAIL","FAIL","FAIL","C","C+","B","B+","A","A+"}),IF(O17=150,LOOKUP(N37,{"ABS","ZERO",0,75,82,90,99,112,127},{"FAIL","FAIL","FAIL","C","C+","B","B+","A","A+"}),IF(O17=100,LOOKUP(N37,{"ABS","ZERO",0,50,55,60,66,75,85},{"FAIL","FAIL","FAIL","C","C+","B","B+","A","A+"}),IF(O17=50,LOOKUP(N37,{"ABS","ZERO",0,25,27,30,33,37,42},{"FAIL","FAIL","FAIL","C","C+","B","B+","A","A+"})))))))</f>
        <v/>
      </c>
      <c r="Q37" s="210"/>
      <c r="R37" s="66" t="str">
        <f t="shared" si="0"/>
        <v/>
      </c>
      <c r="S37" s="169" t="str">
        <f>IF(AND(A37&lt;&gt;"",B37&lt;&gt;""),IF(OR(D37&lt;&gt;"ABS"),IF(OR(AND(D37&lt;ROUNDDOWN((0.7*E17),0),D37&lt;&gt;0),D37&gt;E17,D37=""),"Attendance Marks incorrect",""),""),"")</f>
        <v/>
      </c>
      <c r="T37" s="304"/>
      <c r="U37" s="304"/>
      <c r="V37" s="148" t="str">
        <f>IF(OR(AND(OR(F37&lt;=G17, F37=0, F37="ABS"),OR(H37&lt;=I17, H37=0, H37="ABS"),OR(J37&lt;=K17, J37=0,J37="ABS"))),IF(OR(AND(A37="",B37="",D37="",F37="",H37="",J37=""),AND(A37&lt;&gt;"",B37&lt;&gt;"",D37&lt;&gt;"",F37&lt;&gt;"",H37&lt;&gt;"",J37&lt;&gt;"", AG37="OK")),"","Given Marks or Format is incorrect"),"Given Marks or Format is incorrect")</f>
        <v/>
      </c>
      <c r="W37" s="149"/>
      <c r="X37" s="150"/>
      <c r="Y37" s="109" t="b">
        <f>IF(AND(EXACT(LEFT(B37,3),LEFT(G10,3)),MID(B37,4,1)="-",ISNUMBER(INT(MID(B37,5,1))),ISNUMBER(INT(MID(B37,6,1))),MID(B37,5,2)&lt;&gt;"00",MID(B37,5,2)&lt;&gt;MID(G10,2,2),EXACT(MID(B37,7,4),RIGHT(G10,4)),ISNUMBER(INT(MID(B37,11,1))),ISNUMBER(INT(MID(B37,12,1))),MID(B37,11,2)&lt;&gt;"00",OR(ISNUMBER(INT(MID(B37,11,3))),MID(B37,13,1)=""),OR(AND(ISNUMBER(INT(MID(B37,11,3))),MID(B37,11,1)&lt;&gt;"0",MID(B37,14,1)=""),AND((ISNUMBER(INT(MID(B37,11,2)))),MID(B37,13,1)=""))),"oKK")</f>
        <v>0</v>
      </c>
      <c r="Z37" s="1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1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12" t="b">
        <f>IF(AND( EXACT(LEFT(B37,LEN(G8)), G8),ISNUMBER(INT(MID(B37,(LEN(G8)+1),1))),ISNUMBER(INT(MID(B37,(LEN(G8)+2),1))), MID(B37,(LEN(G8)+1),2)&lt;&gt;"00",OR(ISNUMBER(INT(MID(B37,(LEN(G8)+3),1))),MID(B37,(LEN(G8)+3),1)=""),  OR(AND(ISNUMBER(INT(MID(B37,(LEN(G8)+1),3))),MID(B37,(LEN(G8)+1),1)&lt;&gt;"0", MID(B37,(LEN(G8)+4),1)=""),AND((ISNUMBER(INT(MID(B37,(LEN(G8)+1),2)))),MID(B37,(LEN(G8)+3),1)=""))),"OK")</f>
        <v>0</v>
      </c>
      <c r="AC37" s="1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14" t="b">
        <f>IF(LEFT(B37,1)="K",IF(AND(EXACT(LEFT(B37,3),LEFT(G8,3)),MID(B37,4,1)="-",ISNUMBER(INT(MID(B37,5,1))),ISNUMBER(INT(MID(B37,6,1))),MID(B37,5,2)&lt;&gt;"00", MID(B37,5,2)&lt;&gt;MID(G8,2,2),EXACT(MID(B37,7,2), RIGHT(G8,2)),ISNUMBER(INT(MID(B37,9,1))),ISNUMBER(INT(MID(B37,10,1))),MID(B37,9,2)&lt;&gt;"00",OR(ISNUMBER(INT(MID(B37,9,3))),MID(B37,11,1)=""),OR(AND(ISNUMBER(INT(MID(B37,9,3))),MID(B37,9,1)&lt;&gt;"0",MID(B37,12,1)=""),AND((ISNUMBER(INT(MID(B37,9,2)))),MID(B37,11,1)=""))),"oKK"))</f>
        <v>0</v>
      </c>
      <c r="AE37" s="15"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20" t="b">
        <f t="shared" si="28"/>
        <v>0</v>
      </c>
      <c r="AG37" s="20" t="str">
        <f t="shared" si="1"/>
        <v>S# INCORRECT</v>
      </c>
      <c r="BO37" s="55" t="str">
        <f t="shared" si="2"/>
        <v/>
      </c>
      <c r="BP37" s="55" t="b">
        <f t="shared" si="3"/>
        <v>0</v>
      </c>
      <c r="BQ37" s="55" t="b">
        <f t="shared" si="4"/>
        <v>0</v>
      </c>
      <c r="BR37" s="55" t="b">
        <f t="shared" si="5"/>
        <v>0</v>
      </c>
      <c r="BS37" s="55" t="str">
        <f t="shared" si="6"/>
        <v/>
      </c>
      <c r="BT37" s="55" t="str">
        <f t="shared" si="7"/>
        <v/>
      </c>
      <c r="BU37" s="55" t="str">
        <f t="shared" si="8"/>
        <v/>
      </c>
      <c r="BV37" s="55" t="str">
        <f t="shared" si="9"/>
        <v/>
      </c>
      <c r="BW37" s="60" t="str">
        <f t="shared" si="10"/>
        <v/>
      </c>
      <c r="BX37" s="61" t="str">
        <f t="shared" si="29"/>
        <v>INCORRECT</v>
      </c>
      <c r="BY37" s="55" t="b">
        <f t="shared" si="30"/>
        <v>0</v>
      </c>
      <c r="BZ37" s="62" t="str">
        <f t="shared" si="11"/>
        <v/>
      </c>
      <c r="CA37" s="55" t="b">
        <f t="shared" si="12"/>
        <v>0</v>
      </c>
      <c r="CB37" s="55" t="b">
        <f t="shared" si="13"/>
        <v>0</v>
      </c>
      <c r="CC37" s="55" t="b">
        <f t="shared" si="14"/>
        <v>0</v>
      </c>
      <c r="CD37" s="55" t="b">
        <f t="shared" si="15"/>
        <v>0</v>
      </c>
      <c r="CE37" s="55" t="b">
        <f t="shared" si="16"/>
        <v>0</v>
      </c>
      <c r="CF37" s="55" t="b">
        <f t="shared" si="17"/>
        <v>0</v>
      </c>
      <c r="CG37" s="55" t="str">
        <f t="shared" si="18"/>
        <v/>
      </c>
      <c r="CH37" s="55" t="str">
        <f t="shared" si="19"/>
        <v/>
      </c>
      <c r="CI37" s="55" t="str">
        <f t="shared" si="20"/>
        <v/>
      </c>
      <c r="CJ37" s="55" t="str">
        <f t="shared" si="21"/>
        <v/>
      </c>
      <c r="CK37" s="55" t="str">
        <f t="shared" si="22"/>
        <v/>
      </c>
      <c r="CL37" s="55" t="str">
        <f t="shared" si="23"/>
        <v/>
      </c>
      <c r="CM37" s="62" t="str">
        <f t="shared" si="24"/>
        <v/>
      </c>
      <c r="CN37" s="62" t="str">
        <f t="shared" si="25"/>
        <v/>
      </c>
      <c r="CO37" s="63" t="str">
        <f t="shared" si="26"/>
        <v>NO</v>
      </c>
      <c r="CP37" s="63" t="str">
        <f t="shared" si="27"/>
        <v>NO</v>
      </c>
      <c r="CQ37" s="61" t="str">
        <f t="shared" si="31"/>
        <v>NO</v>
      </c>
      <c r="CR37" s="61" t="str">
        <f t="shared" si="32"/>
        <v>NO</v>
      </c>
      <c r="CS37" s="63" t="str">
        <f t="shared" si="33"/>
        <v>OK</v>
      </c>
      <c r="CT37" s="55" t="b">
        <f t="shared" si="34"/>
        <v>0</v>
      </c>
      <c r="CU37" s="55" t="b">
        <f t="shared" si="35"/>
        <v>0</v>
      </c>
      <c r="CV37" s="55" t="b">
        <f t="shared" si="36"/>
        <v>0</v>
      </c>
      <c r="CW37" s="55" t="b">
        <f t="shared" si="37"/>
        <v>0</v>
      </c>
      <c r="CX37" s="62" t="str">
        <f t="shared" si="38"/>
        <v>SEQUENCE INCORRECT</v>
      </c>
      <c r="CY37" s="64">
        <f>COUNTIF(B21:B36,T(B37))</f>
        <v>16</v>
      </c>
    </row>
    <row r="38" spans="1:103" s="20" customFormat="1" ht="18.95" customHeight="1" thickBot="1">
      <c r="A38" s="51"/>
      <c r="B38" s="157"/>
      <c r="C38" s="158"/>
      <c r="D38" s="157"/>
      <c r="E38" s="158"/>
      <c r="F38" s="157"/>
      <c r="G38" s="158"/>
      <c r="H38" s="157"/>
      <c r="I38" s="158"/>
      <c r="J38" s="157"/>
      <c r="K38" s="158"/>
      <c r="L38" s="151" t="str">
        <f>IF(AND(B38&lt;&gt;"", H38&lt;&gt;"", J38&lt;&gt;"",OR(H38&lt;=I17,H38="ABS"),OR(J38&lt;=K17,J38="ABS")),IF(AND(J38="ABS"),"ABS",IF(SUM(H38:J38)=0,"ZERO",SUM(H38,J38))),"")</f>
        <v/>
      </c>
      <c r="M38" s="151"/>
      <c r="N38" s="152" t="str">
        <f>IF(AND(A38&lt;&gt;"",B38&lt;&gt;"",D38&lt;&gt;"", F38&lt;&gt;"", H38&lt;&gt;"", J38&lt;&gt;"",S38="",R38="OK",V38="",OR(D38&lt;=E17,D38="ABS"),OR(F38&lt;=G17,F38="ABS"),OR(H38&lt;=I17,H38="ABS"),OR(J38&lt;=K17,J38="ABS")),IF(AND(OR(D38=0,D38="ABS"),OR(F38=0,F38="ABS"),OR(L38=0,L38="ABS"),D38="ABS",F38="ABS",L38="ABS"),"ABS",IF(AND(SUM(D38:F38)=0,OR(L38="ZERO",L38="ABS")),"ZERO",IF(L38="ABS",SUM(D38,F38),SUM(D38,F38,H38,J38)))),"")</f>
        <v/>
      </c>
      <c r="O38" s="153"/>
      <c r="P38" s="97" t="str">
        <f>IF(N38="","",IF(O17=250,LOOKUP(N38,{"ABS","ZERO",0,125,137,150,165,187,212},{"FAIL","FAIL","FAIL","C","C+","B","B+","A","A+"}),IF(O17=200,LOOKUP(N38,{"ABS","ZERO",0,100,110,120,132,150,170},{"FAIL","FAIL","FAIL","C","C+","B","B+","A","A+"}),IF(O17=150,LOOKUP(N38,{"ABS","ZERO",0,75,82,90,99,112,127},{"FAIL","FAIL","FAIL","C","C+","B","B+","A","A+"}),IF(O17=100,LOOKUP(N38,{"ABS","ZERO",0,50,55,60,66,75,85},{"FAIL","FAIL","FAIL","C","C+","B","B+","A","A+"}),IF(O17=50,LOOKUP(N38,{"ABS","ZERO",0,25,27,30,33,37,42},{"FAIL","FAIL","FAIL","C","C+","B","B+","A","A+"})))))))</f>
        <v/>
      </c>
      <c r="Q38" s="210"/>
      <c r="R38" s="66" t="str">
        <f t="shared" si="0"/>
        <v/>
      </c>
      <c r="S38" s="169" t="str">
        <f>IF(AND(A38&lt;&gt;"",B38&lt;&gt;""),IF(OR(D38&lt;&gt;"ABS"),IF(OR(AND(D38&lt;ROUNDDOWN((0.7*E17),0),D38&lt;&gt;0),D38&gt;E17,D38=""),"Attendance Marks incorrect",""),""),"")</f>
        <v/>
      </c>
      <c r="T38" s="304"/>
      <c r="U38" s="304"/>
      <c r="V38" s="148" t="str">
        <f>IF(OR(AND(OR(F38&lt;=G17, F38=0, F38="ABS"),OR(H38&lt;=I17, H38=0, H38="ABS"),OR(J38&lt;=K17, J38=0,J38="ABS"))),IF(OR(AND(A38="",B38="",D38="",F38="",H38="",J38=""),AND(A38&lt;&gt;"",B38&lt;&gt;"",D38&lt;&gt;"",F38&lt;&gt;"",H38&lt;&gt;"",J38&lt;&gt;"", AG38="OK")),"","Given Marks or Format is incorrect"),"Given Marks or Format is incorrect")</f>
        <v/>
      </c>
      <c r="W38" s="149"/>
      <c r="X38" s="150"/>
      <c r="Y38" s="109" t="b">
        <f>IF(AND(EXACT(LEFT(B38,3),LEFT(G10,3)),MID(B38,4,1)="-",ISNUMBER(INT(MID(B38,5,1))),ISNUMBER(INT(MID(B38,6,1))),MID(B38,5,2)&lt;&gt;"00",MID(B38,5,2)&lt;&gt;MID(G10,2,2),EXACT(MID(B38,7,4),RIGHT(G10,4)),ISNUMBER(INT(MID(B38,11,1))),ISNUMBER(INT(MID(B38,12,1))),MID(B38,11,2)&lt;&gt;"00",OR(ISNUMBER(INT(MID(B38,11,3))),MID(B38,13,1)=""),OR(AND(ISNUMBER(INT(MID(B38,11,3))),MID(B38,11,1)&lt;&gt;"0",MID(B38,14,1)=""),AND((ISNUMBER(INT(MID(B38,11,2)))),MID(B38,13,1)=""))),"oKK")</f>
        <v>0</v>
      </c>
      <c r="Z38" s="1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1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12" t="b">
        <f>IF(AND( EXACT(LEFT(B38,LEN(G8)), G8),ISNUMBER(INT(MID(B38,(LEN(G8)+1),1))),ISNUMBER(INT(MID(B38,(LEN(G8)+2),1))), MID(B38,(LEN(G8)+1),2)&lt;&gt;"00",OR(ISNUMBER(INT(MID(B38,(LEN(G8)+3),1))),MID(B38,(LEN(G8)+3),1)=""),  OR(AND(ISNUMBER(INT(MID(B38,(LEN(G8)+1),3))),MID(B38,(LEN(G8)+1),1)&lt;&gt;"0", MID(B38,(LEN(G8)+4),1)=""),AND((ISNUMBER(INT(MID(B38,(LEN(G8)+1),2)))),MID(B38,(LEN(G8)+3),1)=""))),"OK")</f>
        <v>0</v>
      </c>
      <c r="AC38" s="1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14" t="b">
        <f>IF(LEFT(B38,1)="K",IF(AND(EXACT(LEFT(B38,3),LEFT(G8,3)),MID(B38,4,1)="-",ISNUMBER(INT(MID(B38,5,1))),ISNUMBER(INT(MID(B38,6,1))),MID(B38,5,2)&lt;&gt;"00", MID(B38,5,2)&lt;&gt;MID(G8,2,2),EXACT(MID(B38,7,2), RIGHT(G8,2)),ISNUMBER(INT(MID(B38,9,1))),ISNUMBER(INT(MID(B38,10,1))),MID(B38,9,2)&lt;&gt;"00",OR(ISNUMBER(INT(MID(B38,9,3))),MID(B38,11,1)=""),OR(AND(ISNUMBER(INT(MID(B38,9,3))),MID(B38,9,1)&lt;&gt;"0",MID(B38,12,1)=""),AND((ISNUMBER(INT(MID(B38,9,2)))),MID(B38,11,1)=""))),"oKK"))</f>
        <v>0</v>
      </c>
      <c r="AE38" s="15"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20" t="b">
        <f t="shared" si="28"/>
        <v>0</v>
      </c>
      <c r="AG38" s="20" t="str">
        <f t="shared" si="1"/>
        <v>S# INCORRECT</v>
      </c>
      <c r="BO38" s="55" t="str">
        <f t="shared" si="2"/>
        <v/>
      </c>
      <c r="BP38" s="55" t="b">
        <f t="shared" si="3"/>
        <v>0</v>
      </c>
      <c r="BQ38" s="55" t="b">
        <f t="shared" si="4"/>
        <v>0</v>
      </c>
      <c r="BR38" s="55" t="b">
        <f t="shared" si="5"/>
        <v>0</v>
      </c>
      <c r="BS38" s="55" t="str">
        <f t="shared" si="6"/>
        <v/>
      </c>
      <c r="BT38" s="55" t="str">
        <f t="shared" si="7"/>
        <v/>
      </c>
      <c r="BU38" s="55" t="str">
        <f t="shared" si="8"/>
        <v/>
      </c>
      <c r="BV38" s="55" t="str">
        <f t="shared" si="9"/>
        <v/>
      </c>
      <c r="BW38" s="60" t="str">
        <f t="shared" si="10"/>
        <v/>
      </c>
      <c r="BX38" s="61" t="str">
        <f t="shared" si="29"/>
        <v>INCORRECT</v>
      </c>
      <c r="BY38" s="55" t="b">
        <f t="shared" si="30"/>
        <v>0</v>
      </c>
      <c r="BZ38" s="62" t="str">
        <f t="shared" si="11"/>
        <v/>
      </c>
      <c r="CA38" s="55" t="b">
        <f t="shared" si="12"/>
        <v>0</v>
      </c>
      <c r="CB38" s="55" t="b">
        <f t="shared" si="13"/>
        <v>0</v>
      </c>
      <c r="CC38" s="55" t="b">
        <f t="shared" si="14"/>
        <v>0</v>
      </c>
      <c r="CD38" s="55" t="b">
        <f t="shared" si="15"/>
        <v>0</v>
      </c>
      <c r="CE38" s="55" t="b">
        <f t="shared" si="16"/>
        <v>0</v>
      </c>
      <c r="CF38" s="55" t="b">
        <f t="shared" si="17"/>
        <v>0</v>
      </c>
      <c r="CG38" s="55" t="str">
        <f t="shared" si="18"/>
        <v/>
      </c>
      <c r="CH38" s="55" t="str">
        <f t="shared" si="19"/>
        <v/>
      </c>
      <c r="CI38" s="55" t="str">
        <f t="shared" si="20"/>
        <v/>
      </c>
      <c r="CJ38" s="55" t="str">
        <f t="shared" si="21"/>
        <v/>
      </c>
      <c r="CK38" s="55" t="str">
        <f t="shared" si="22"/>
        <v/>
      </c>
      <c r="CL38" s="55" t="str">
        <f t="shared" si="23"/>
        <v/>
      </c>
      <c r="CM38" s="62" t="str">
        <f t="shared" si="24"/>
        <v/>
      </c>
      <c r="CN38" s="62" t="str">
        <f t="shared" si="25"/>
        <v/>
      </c>
      <c r="CO38" s="63" t="str">
        <f t="shared" si="26"/>
        <v>NO</v>
      </c>
      <c r="CP38" s="63" t="str">
        <f t="shared" si="27"/>
        <v>NO</v>
      </c>
      <c r="CQ38" s="61" t="str">
        <f t="shared" si="31"/>
        <v>NO</v>
      </c>
      <c r="CR38" s="61" t="str">
        <f t="shared" si="32"/>
        <v>NO</v>
      </c>
      <c r="CS38" s="63" t="str">
        <f t="shared" si="33"/>
        <v>OK</v>
      </c>
      <c r="CT38" s="55" t="b">
        <f t="shared" si="34"/>
        <v>0</v>
      </c>
      <c r="CU38" s="55" t="b">
        <f t="shared" si="35"/>
        <v>0</v>
      </c>
      <c r="CV38" s="55" t="b">
        <f t="shared" si="36"/>
        <v>0</v>
      </c>
      <c r="CW38" s="55" t="b">
        <f t="shared" si="37"/>
        <v>0</v>
      </c>
      <c r="CX38" s="62" t="str">
        <f t="shared" si="38"/>
        <v>SEQUENCE INCORRECT</v>
      </c>
      <c r="CY38" s="64">
        <f>COUNTIF(B21:B37,T(B38))</f>
        <v>17</v>
      </c>
    </row>
    <row r="39" spans="1:103" s="20" customFormat="1" ht="18.95" customHeight="1" thickBot="1">
      <c r="A39" s="51"/>
      <c r="B39" s="157"/>
      <c r="C39" s="158"/>
      <c r="D39" s="157"/>
      <c r="E39" s="158"/>
      <c r="F39" s="157"/>
      <c r="G39" s="158"/>
      <c r="H39" s="157"/>
      <c r="I39" s="158"/>
      <c r="J39" s="157"/>
      <c r="K39" s="158"/>
      <c r="L39" s="151" t="str">
        <f>IF(AND(B39&lt;&gt;"", H39&lt;&gt;"", J39&lt;&gt;"",OR(H39&lt;=I17,H39="ABS"),OR(J39&lt;=K17,J39="ABS")),IF(AND(J39="ABS"),"ABS",IF(SUM(H39:J39)=0,"ZERO",SUM(H39,J39))),"")</f>
        <v/>
      </c>
      <c r="M39" s="151"/>
      <c r="N39" s="152" t="str">
        <f>IF(AND(A39&lt;&gt;"",B39&lt;&gt;"",D39&lt;&gt;"", F39&lt;&gt;"", H39&lt;&gt;"", J39&lt;&gt;"",S39="",R39="OK",V39="",OR(D39&lt;=E17,D39="ABS"),OR(F39&lt;=G17,F39="ABS"),OR(H39&lt;=I17,H39="ABS"),OR(J39&lt;=K17,J39="ABS")),IF(AND(OR(D39=0,D39="ABS"),OR(F39=0,F39="ABS"),OR(L39=0,L39="ABS"),D39="ABS",F39="ABS",L39="ABS"),"ABS",IF(AND(SUM(D39:F39)=0,OR(L39="ZERO",L39="ABS")),"ZERO",IF(L39="ABS",SUM(D39,F39),SUM(D39,F39,H39,J39)))),"")</f>
        <v/>
      </c>
      <c r="O39" s="153"/>
      <c r="P39" s="97" t="str">
        <f>IF(N39="","",IF(O17=250,LOOKUP(N39,{"ABS","ZERO",0,125,137,150,165,187,212},{"FAIL","FAIL","FAIL","C","C+","B","B+","A","A+"}),IF(O17=200,LOOKUP(N39,{"ABS","ZERO",0,100,110,120,132,150,170},{"FAIL","FAIL","FAIL","C","C+","B","B+","A","A+"}),IF(O17=150,LOOKUP(N39,{"ABS","ZERO",0,75,82,90,99,112,127},{"FAIL","FAIL","FAIL","C","C+","B","B+","A","A+"}),IF(O17=100,LOOKUP(N39,{"ABS","ZERO",0,50,55,60,66,75,85},{"FAIL","FAIL","FAIL","C","C+","B","B+","A","A+"}),IF(O17=50,LOOKUP(N39,{"ABS","ZERO",0,25,27,30,33,37,42},{"FAIL","FAIL","FAIL","C","C+","B","B+","A","A+"})))))))</f>
        <v/>
      </c>
      <c r="Q39" s="210"/>
      <c r="R39" s="66" t="str">
        <f t="shared" si="0"/>
        <v/>
      </c>
      <c r="S39" s="169" t="str">
        <f>IF(AND(A39&lt;&gt;"",B39&lt;&gt;""),IF(OR(D39&lt;&gt;"ABS"),IF(OR(AND(D39&lt;ROUNDDOWN((0.7*E17),0),D39&lt;&gt;0),D39&gt;E17,D39=""),"Attendance Marks incorrect",""),""),"")</f>
        <v/>
      </c>
      <c r="T39" s="304"/>
      <c r="U39" s="304"/>
      <c r="V39" s="148" t="str">
        <f>IF(OR(AND(OR(F39&lt;=G17, F39=0, F39="ABS"),OR(H39&lt;=I17, H39=0, H39="ABS"),OR(J39&lt;=K17, J39=0,J39="ABS"))),IF(OR(AND(A39="",B39="",D39="",F39="",H39="",J39=""),AND(A39&lt;&gt;"",B39&lt;&gt;"",D39&lt;&gt;"",F39&lt;&gt;"",H39&lt;&gt;"",J39&lt;&gt;"", AG39="OK")),"","Given Marks or Format is incorrect"),"Given Marks or Format is incorrect")</f>
        <v/>
      </c>
      <c r="W39" s="149"/>
      <c r="X39" s="150"/>
      <c r="Y39" s="109" t="b">
        <f>IF(AND(EXACT(LEFT(B39,3),LEFT(G10,3)),MID(B39,4,1)="-",ISNUMBER(INT(MID(B39,5,1))),ISNUMBER(INT(MID(B39,6,1))),MID(B39,5,2)&lt;&gt;"00",MID(B39,5,2)&lt;&gt;MID(G10,2,2),EXACT(MID(B39,7,4),RIGHT(G10,4)),ISNUMBER(INT(MID(B39,11,1))),ISNUMBER(INT(MID(B39,12,1))),MID(B39,11,2)&lt;&gt;"00",OR(ISNUMBER(INT(MID(B39,11,3))),MID(B39,13,1)=""),OR(AND(ISNUMBER(INT(MID(B39,11,3))),MID(B39,11,1)&lt;&gt;"0",MID(B39,14,1)=""),AND((ISNUMBER(INT(MID(B39,11,2)))),MID(B39,13,1)=""))),"oKK")</f>
        <v>0</v>
      </c>
      <c r="Z39" s="14" t="b">
        <f>IF(AND(EXACT(LEFT(B39,4),LEFT(G8,4)),MID(B39,5,1)="-",ISNUMBER(INT(MID(B39,6,1))),ISNUMBER(INT(MID(B39,7,1))),MID(B39,6,2)&lt;&gt;"00",MID(B39,6,2)&lt;&gt;MID(G8,3,2),EXACT(MID(B39,8,2),RIGHT(G8,2)),ISNUMBER(INT(MID(B39,10,1))),ISNUMBER(INT(MID(B39,11,1))),MID(B39,10,2)&lt;&gt;"00",OR(ISNUMBER(INT(MID(B39,10,3))),MID(B39,12,1)=""),OR(AND(ISNUMBER(INT(MID(B39,10,3))),MID(B39,10,1)&lt;&gt;"0",MID(B39,13,1)=""),AND((ISNUMBER(INT(MID(B39,10,2)))),MID(B39,12,1)=""))),"oKK")</f>
        <v>0</v>
      </c>
      <c r="AA39" s="14" t="b">
        <f>IF(AND(EXACT(LEFT(B39,3),LEFT(G8,3)),MID(B39,4,1)="-",ISNUMBER(INT(MID(B39,5,1))),ISNUMBER(INT(MID(B39,6,1))),MID(B39,5,2)&lt;&gt;"00",MID(B39,5,2)&lt;&gt;MID(G8,2,2),EXACT(MID(B39,7,3),RIGHT(G8,3)),ISNUMBER(INT(MID(B39,10,1))),ISNUMBER(INT(MID(B39,11,1))),MID(B39,10,2)&lt;&gt;"00",OR(ISNUMBER(INT(MID(B39,10,3))),MID(B39,12,1)=""),OR(AND(ISNUMBER(INT(MID(B39,10,3))),MID(B39,10,1)&lt;&gt;"0",MID(B39,13,1)=""),AND((ISNUMBER(INT(MID(B39,10,2)))),MID(B39,12,1)=""))),"oKK")</f>
        <v>0</v>
      </c>
      <c r="AB39" s="12" t="b">
        <f>IF(AND( EXACT(LEFT(B39,LEN(G8)), G8),ISNUMBER(INT(MID(B39,(LEN(G8)+1),1))),ISNUMBER(INT(MID(B39,(LEN(G8)+2),1))), MID(B39,(LEN(G8)+1),2)&lt;&gt;"00",OR(ISNUMBER(INT(MID(B39,(LEN(G8)+3),1))),MID(B39,(LEN(G8)+3),1)=""),  OR(AND(ISNUMBER(INT(MID(B39,(LEN(G8)+1),3))),MID(B39,(LEN(G8)+1),1)&lt;&gt;"0", MID(B39,(LEN(G8)+4),1)=""),AND((ISNUMBER(INT(MID(B39,(LEN(G8)+1),2)))),MID(B39,(LEN(G8)+3),1)=""))),"OK")</f>
        <v>0</v>
      </c>
      <c r="AC39" s="13" t="b">
        <f>IF(AND(LEN(G8)=5,LEFT(G8,1)&lt;&gt;"K"),IF(AND((LEFT(B39,2)=LEFT(G8,2)),MID(B39,3,1)="-",ISNUMBER(INT(MID(B39,4,1))),ISNUMBER(INT(MID(B39,5,1))),MID(B39,4,2)&lt;&gt;"00", MID(B39,4,2)&lt;&gt;LEFT(G8,2),MID(B39,9,2)&lt;&gt;"00",EXACT(MID(B39,6,3),RIGHT(G8,3)),OR(ISNUMBER(INT(MID(B39,9,3))),MID(B39,11,1)=""),ISNUMBER(INT(MID(B39,9,1))),ISNUMBER(INT(MID(B39,10,1))),OR(AND(ISNUMBER(INT(MID(B39,9,3))),MID(B39,9,1)&lt;&gt;"0",MID(B39,12,1)=""),AND((ISNUMBER(INT(MID(B39,9,2)))),MID(B39,11,1)=""))),"oOk"))</f>
        <v>0</v>
      </c>
      <c r="AD39" s="14" t="b">
        <f>IF(LEFT(B39,1)="K",IF(AND(EXACT(LEFT(B39,3),LEFT(G8,3)),MID(B39,4,1)="-",ISNUMBER(INT(MID(B39,5,1))),ISNUMBER(INT(MID(B39,6,1))),MID(B39,5,2)&lt;&gt;"00", MID(B39,5,2)&lt;&gt;MID(G8,2,2),EXACT(MID(B39,7,2), RIGHT(G8,2)),ISNUMBER(INT(MID(B39,9,1))),ISNUMBER(INT(MID(B39,10,1))),MID(B39,9,2)&lt;&gt;"00",OR(ISNUMBER(INT(MID(B39,9,3))),MID(B39,11,1)=""),OR(AND(ISNUMBER(INT(MID(B39,9,3))),MID(B39,9,1)&lt;&gt;"0",MID(B39,12,1)=""),AND((ISNUMBER(INT(MID(B39,9,2)))),MID(B39,11,1)=""))),"oKK"))</f>
        <v>0</v>
      </c>
      <c r="AE39" s="15" t="b">
        <f>IF(AND((LEFT(B39,2)=LEFT(G8,2)),MID(B39,3,1)="-",ISNUMBER(INT(MID(B39,4,1))),ISNUMBER(INT(MID(B39,5,1))),MID(B39,4,2)&lt;&gt;"00", MID(B39,4,2)&lt;&gt;LEFT(G8,2),MID(B39,8,2)&lt;&gt;"00",EXACT(MID(B39,6,2), RIGHT(G8,2)),OR(ISNUMBER(INT(MID(B39,8,3))),MID(B39,10,1)=""),ISNUMBER(INT(MID(B39,8,1))),ISNUMBER(INT(MID(B39,9,1))), OR(AND(ISNUMBER(INT(MID(B39,8,3))),MID(B39,8,1)&lt;&gt;"0", MID(B39,11,1)=""),AND((ISNUMBER(INT(MID(B39,8,2)))),MID(B39,10,1)=""))),"oK")</f>
        <v>0</v>
      </c>
      <c r="AF39" s="20" t="b">
        <f t="shared" si="28"/>
        <v>0</v>
      </c>
      <c r="AG39" s="20" t="str">
        <f t="shared" si="1"/>
        <v>S# INCORRECT</v>
      </c>
      <c r="BO39" s="55" t="str">
        <f t="shared" si="2"/>
        <v/>
      </c>
      <c r="BP39" s="55" t="b">
        <f t="shared" si="3"/>
        <v>0</v>
      </c>
      <c r="BQ39" s="55" t="b">
        <f t="shared" si="4"/>
        <v>0</v>
      </c>
      <c r="BR39" s="55" t="b">
        <f t="shared" si="5"/>
        <v>0</v>
      </c>
      <c r="BS39" s="55" t="str">
        <f t="shared" si="6"/>
        <v/>
      </c>
      <c r="BT39" s="55" t="str">
        <f t="shared" si="7"/>
        <v/>
      </c>
      <c r="BU39" s="55" t="str">
        <f t="shared" si="8"/>
        <v/>
      </c>
      <c r="BV39" s="55" t="str">
        <f t="shared" si="9"/>
        <v/>
      </c>
      <c r="BW39" s="60" t="str">
        <f t="shared" si="10"/>
        <v/>
      </c>
      <c r="BX39" s="61" t="str">
        <f t="shared" si="29"/>
        <v>INCORRECT</v>
      </c>
      <c r="BY39" s="55" t="b">
        <f t="shared" si="30"/>
        <v>0</v>
      </c>
      <c r="BZ39" s="62" t="str">
        <f t="shared" si="11"/>
        <v/>
      </c>
      <c r="CA39" s="55" t="b">
        <f t="shared" si="12"/>
        <v>0</v>
      </c>
      <c r="CB39" s="55" t="b">
        <f t="shared" si="13"/>
        <v>0</v>
      </c>
      <c r="CC39" s="55" t="b">
        <f t="shared" si="14"/>
        <v>0</v>
      </c>
      <c r="CD39" s="55" t="b">
        <f t="shared" si="15"/>
        <v>0</v>
      </c>
      <c r="CE39" s="55" t="b">
        <f t="shared" si="16"/>
        <v>0</v>
      </c>
      <c r="CF39" s="55" t="b">
        <f t="shared" si="17"/>
        <v>0</v>
      </c>
      <c r="CG39" s="55" t="str">
        <f t="shared" si="18"/>
        <v/>
      </c>
      <c r="CH39" s="55" t="str">
        <f t="shared" si="19"/>
        <v/>
      </c>
      <c r="CI39" s="55" t="str">
        <f t="shared" si="20"/>
        <v/>
      </c>
      <c r="CJ39" s="55" t="str">
        <f t="shared" si="21"/>
        <v/>
      </c>
      <c r="CK39" s="55" t="str">
        <f t="shared" si="22"/>
        <v/>
      </c>
      <c r="CL39" s="55" t="str">
        <f t="shared" si="23"/>
        <v/>
      </c>
      <c r="CM39" s="62" t="str">
        <f t="shared" si="24"/>
        <v/>
      </c>
      <c r="CN39" s="62" t="str">
        <f t="shared" si="25"/>
        <v/>
      </c>
      <c r="CO39" s="63" t="str">
        <f t="shared" si="26"/>
        <v>NO</v>
      </c>
      <c r="CP39" s="63" t="str">
        <f t="shared" si="27"/>
        <v>NO</v>
      </c>
      <c r="CQ39" s="61" t="str">
        <f t="shared" si="31"/>
        <v>NO</v>
      </c>
      <c r="CR39" s="61" t="str">
        <f t="shared" si="32"/>
        <v>NO</v>
      </c>
      <c r="CS39" s="63" t="str">
        <f t="shared" si="33"/>
        <v>OK</v>
      </c>
      <c r="CT39" s="55" t="b">
        <f t="shared" si="34"/>
        <v>0</v>
      </c>
      <c r="CU39" s="55" t="b">
        <f t="shared" si="35"/>
        <v>0</v>
      </c>
      <c r="CV39" s="55" t="b">
        <f t="shared" si="36"/>
        <v>0</v>
      </c>
      <c r="CW39" s="55" t="b">
        <f t="shared" si="37"/>
        <v>0</v>
      </c>
      <c r="CX39" s="62" t="str">
        <f t="shared" si="38"/>
        <v>SEQUENCE INCORRECT</v>
      </c>
      <c r="CY39" s="64">
        <f>COUNTIF(B21:B38,T(B39))</f>
        <v>18</v>
      </c>
    </row>
    <row r="40" spans="1:103" s="20" customFormat="1" ht="18.95" customHeight="1" thickBot="1">
      <c r="A40" s="51"/>
      <c r="B40" s="157"/>
      <c r="C40" s="158"/>
      <c r="D40" s="157"/>
      <c r="E40" s="158"/>
      <c r="F40" s="157"/>
      <c r="G40" s="158"/>
      <c r="H40" s="157"/>
      <c r="I40" s="158"/>
      <c r="J40" s="157"/>
      <c r="K40" s="158"/>
      <c r="L40" s="151" t="str">
        <f>IF(AND(B40&lt;&gt;"", H40&lt;&gt;"", J40&lt;&gt;"",OR(H40&lt;=I17,H40="ABS"),OR(J40&lt;=K17,J40="ABS")),IF(AND(J40="ABS"),"ABS",IF(SUM(H40:J40)=0,"ZERO",SUM(H40,J40))),"")</f>
        <v/>
      </c>
      <c r="M40" s="151"/>
      <c r="N40" s="152" t="str">
        <f>IF(AND(A40&lt;&gt;"",B40&lt;&gt;"",D40&lt;&gt;"", F40&lt;&gt;"", H40&lt;&gt;"", J40&lt;&gt;"",S40="",R40="OK",V40="",OR(D40&lt;=E17,D40="ABS"),OR(F40&lt;=G17,F40="ABS"),OR(H40&lt;=I17,H40="ABS"),OR(J40&lt;=K17,J40="ABS")),IF(AND(OR(D40=0,D40="ABS"),OR(F40=0,F40="ABS"),OR(L40=0,L40="ABS"),D40="ABS",F40="ABS",L40="ABS"),"ABS",IF(AND(SUM(D40:F40)=0,OR(L40="ZERO",L40="ABS")),"ZERO",IF(L40="ABS",SUM(D40,F40),SUM(D40,F40,H40,J40)))),"")</f>
        <v/>
      </c>
      <c r="O40" s="153"/>
      <c r="P40" s="97" t="str">
        <f>IF(N40="","",IF(O17=250,LOOKUP(N40,{"ABS","ZERO",0,125,137,150,165,187,212},{"FAIL","FAIL","FAIL","C","C+","B","B+","A","A+"}),IF(O17=200,LOOKUP(N40,{"ABS","ZERO",0,100,110,120,132,150,170},{"FAIL","FAIL","FAIL","C","C+","B","B+","A","A+"}),IF(O17=150,LOOKUP(N40,{"ABS","ZERO",0,75,82,90,99,112,127},{"FAIL","FAIL","FAIL","C","C+","B","B+","A","A+"}),IF(O17=100,LOOKUP(N40,{"ABS","ZERO",0,50,55,60,66,75,85},{"FAIL","FAIL","FAIL","C","C+","B","B+","A","A+"}),IF(O17=50,LOOKUP(N40,{"ABS","ZERO",0,25,27,30,33,37,42},{"FAIL","FAIL","FAIL","C","C+","B","B+","A","A+"})))))))</f>
        <v/>
      </c>
      <c r="Q40" s="210"/>
      <c r="R40" s="66" t="str">
        <f t="shared" si="0"/>
        <v/>
      </c>
      <c r="S40" s="308" t="str">
        <f>IF(AND(A40&lt;&gt;"",B40&lt;&gt;""),IF(OR(D40&lt;&gt;"ABS"),IF(OR(AND(D40&lt;ROUNDDOWN((0.7*E17),0),D40&lt;&gt;0),D40&gt;E17,D40=""),"Attendance Marks incorrect",""),""),"")</f>
        <v/>
      </c>
      <c r="T40" s="309"/>
      <c r="U40" s="309"/>
      <c r="V40" s="242" t="str">
        <f>IF(OR(AND(OR(F40&lt;=G17, F40=0, F40="ABS"),OR(H40&lt;=I17, H40=0, H40="ABS"),OR(J40&lt;=K17, J40=0,J40="ABS"))),IF(OR(AND(A40="",B40="",D40="",F40="",H40="",J40=""),AND(A40&lt;&gt;"",B40&lt;&gt;"",D40&lt;&gt;"",F40&lt;&gt;"",H40&lt;&gt;"",J40&lt;&gt;"", AG40="OK")),"","Given Marks or Format is incorrect"),"Given Marks or Format is incorrect")</f>
        <v/>
      </c>
      <c r="W40" s="243"/>
      <c r="X40" s="244"/>
      <c r="Y40" s="109" t="b">
        <f>IF(AND(EXACT(LEFT(B40,3),LEFT(G10,3)),MID(B40,4,1)="-",ISNUMBER(INT(MID(B40,5,1))),ISNUMBER(INT(MID(B40,6,1))),MID(B40,5,2)&lt;&gt;"00",MID(B40,5,2)&lt;&gt;MID(G10,2,2),EXACT(MID(B40,7,4),RIGHT(G10,4)),ISNUMBER(INT(MID(B40,11,1))),ISNUMBER(INT(MID(B40,12,1))),MID(B40,11,2)&lt;&gt;"00",OR(ISNUMBER(INT(MID(B40,11,3))),MID(B40,13,1)=""),OR(AND(ISNUMBER(INT(MID(B40,11,3))),MID(B40,11,1)&lt;&gt;"0",MID(B40,14,1)=""),AND((ISNUMBER(INT(MID(B40,11,2)))),MID(B40,13,1)=""))),"oKK")</f>
        <v>0</v>
      </c>
      <c r="Z40" s="14" t="b">
        <f>IF(AND(EXACT(LEFT(B40,4),LEFT(G8,4)),MID(B40,5,1)="-",ISNUMBER(INT(MID(B40,6,1))),ISNUMBER(INT(MID(B40,7,1))),MID(B40,6,2)&lt;&gt;"00",MID(B40,6,2)&lt;&gt;MID(G8,3,2),EXACT(MID(B40,8,2),RIGHT(G8,2)),ISNUMBER(INT(MID(B40,10,1))),ISNUMBER(INT(MID(B40,11,1))),MID(B40,10,2)&lt;&gt;"00",OR(ISNUMBER(INT(MID(B40,10,3))),MID(B40,12,1)=""),OR(AND(ISNUMBER(INT(MID(B40,10,3))),MID(B40,10,1)&lt;&gt;"0",MID(B40,13,1)=""),AND((ISNUMBER(INT(MID(B40,10,2)))),MID(B40,12,1)=""))),"oKK")</f>
        <v>0</v>
      </c>
      <c r="AA40" s="14" t="b">
        <f>IF(AND(EXACT(LEFT(B40,3),LEFT(G8,3)),MID(B40,4,1)="-",ISNUMBER(INT(MID(B40,5,1))),ISNUMBER(INT(MID(B40,6,1))),MID(B40,5,2)&lt;&gt;"00",MID(B40,5,2)&lt;&gt;MID(G8,2,2),EXACT(MID(B40,7,3),RIGHT(G8,3)),ISNUMBER(INT(MID(B40,10,1))),ISNUMBER(INT(MID(B40,11,1))),MID(B40,10,2)&lt;&gt;"00",OR(ISNUMBER(INT(MID(B40,10,3))),MID(B40,12,1)=""),OR(AND(ISNUMBER(INT(MID(B40,10,3))),MID(B40,10,1)&lt;&gt;"0",MID(B40,13,1)=""),AND((ISNUMBER(INT(MID(B40,10,2)))),MID(B40,12,1)=""))),"oKK")</f>
        <v>0</v>
      </c>
      <c r="AB40" s="12" t="b">
        <f>IF(AND( EXACT(LEFT(B40,LEN(G8)), G8),ISNUMBER(INT(MID(B40,(LEN(G8)+1),1))),ISNUMBER(INT(MID(B40,(LEN(G8)+2),1))), MID(B40,(LEN(G8)+1),2)&lt;&gt;"00",OR(ISNUMBER(INT(MID(B40,(LEN(G8)+3),1))),MID(B40,(LEN(G8)+3),1)=""),  OR(AND(ISNUMBER(INT(MID(B40,(LEN(G8)+1),3))),MID(B40,(LEN(G8)+1),1)&lt;&gt;"0", MID(B40,(LEN(G8)+4),1)=""),AND((ISNUMBER(INT(MID(B40,(LEN(G8)+1),2)))),MID(B40,(LEN(G8)+3),1)=""))),"OK")</f>
        <v>0</v>
      </c>
      <c r="AC40" s="13" t="b">
        <f>IF(AND(LEN(G8)=5,LEFT(G8,1)&lt;&gt;"K"),IF(AND((LEFT(B40,2)=LEFT(G8,2)),MID(B40,3,1)="-",ISNUMBER(INT(MID(B40,4,1))),ISNUMBER(INT(MID(B40,5,1))),MID(B40,4,2)&lt;&gt;"00", MID(B40,4,2)&lt;&gt;LEFT(G8,2),MID(B40,9,2)&lt;&gt;"00",EXACT(MID(B40,6,3),RIGHT(G8,3)),OR(ISNUMBER(INT(MID(B40,9,3))),MID(B40,11,1)=""),ISNUMBER(INT(MID(B40,9,1))),ISNUMBER(INT(MID(B40,10,1))),OR(AND(ISNUMBER(INT(MID(B40,9,3))),MID(B40,9,1)&lt;&gt;"0",MID(B40,12,1)=""),AND((ISNUMBER(INT(MID(B40,9,2)))),MID(B40,11,1)=""))),"oOk"))</f>
        <v>0</v>
      </c>
      <c r="AD40" s="14" t="b">
        <f>IF(LEFT(B40,1)="K",IF(AND(EXACT(LEFT(B40,3),LEFT(G8,3)),MID(B40,4,1)="-",ISNUMBER(INT(MID(B40,5,1))),ISNUMBER(INT(MID(B40,6,1))),MID(B40,5,2)&lt;&gt;"00", MID(B40,5,2)&lt;&gt;MID(G8,2,2),EXACT(MID(B40,7,2), RIGHT(G8,2)),ISNUMBER(INT(MID(B40,9,1))),ISNUMBER(INT(MID(B40,10,1))),MID(B40,9,2)&lt;&gt;"00",OR(ISNUMBER(INT(MID(B40,9,3))),MID(B40,11,1)=""),OR(AND(ISNUMBER(INT(MID(B40,9,3))),MID(B40,9,1)&lt;&gt;"0",MID(B40,12,1)=""),AND((ISNUMBER(INT(MID(B40,9,2)))),MID(B40,11,1)=""))),"oKK"))</f>
        <v>0</v>
      </c>
      <c r="AE40" s="15" t="b">
        <f>IF(AND((LEFT(B40,2)=LEFT(G8,2)),MID(B40,3,1)="-",ISNUMBER(INT(MID(B40,4,1))),ISNUMBER(INT(MID(B40,5,1))),MID(B40,4,2)&lt;&gt;"00", MID(B40,4,2)&lt;&gt;LEFT(G8,2),MID(B40,8,2)&lt;&gt;"00",EXACT(MID(B40,6,2), RIGHT(G8,2)),OR(ISNUMBER(INT(MID(B40,8,3))),MID(B40,10,1)=""),ISNUMBER(INT(MID(B40,8,1))),ISNUMBER(INT(MID(B40,9,1))), OR(AND(ISNUMBER(INT(MID(B40,8,3))),MID(B40,8,1)&lt;&gt;"0", MID(B40,11,1)=""),AND((ISNUMBER(INT(MID(B40,8,2)))),MID(B40,10,1)=""))),"oK")</f>
        <v>0</v>
      </c>
      <c r="AF40" s="20" t="b">
        <f t="shared" si="28"/>
        <v>0</v>
      </c>
      <c r="AG40" s="20" t="str">
        <f t="shared" si="1"/>
        <v>S# INCORRECT</v>
      </c>
      <c r="BO40" s="55" t="str">
        <f>RIGHT(B40,3)</f>
        <v/>
      </c>
      <c r="BP40" s="55" t="b">
        <f>ISNUMBER(INT((MID(BO40,1,1))))</f>
        <v>0</v>
      </c>
      <c r="BQ40" s="55" t="b">
        <f>ISNUMBER(INT((MID(BO40,2,1))))</f>
        <v>0</v>
      </c>
      <c r="BR40" s="55" t="b">
        <f>ISNUMBER(INT((MID(BO40,3,1))))</f>
        <v>0</v>
      </c>
      <c r="BS40" s="55" t="str">
        <f>IF(BP40=TRUE, MID(BO40,1,1),"")</f>
        <v/>
      </c>
      <c r="BT40" s="55" t="str">
        <f>IF(BQ40=TRUE, MID(BO40,2,1),"")</f>
        <v/>
      </c>
      <c r="BU40" s="55" t="str">
        <f>IF(BR40=TRUE, MID(BO40,3,1),"")</f>
        <v/>
      </c>
      <c r="BV40" s="55" t="str">
        <f>T(BS40)&amp;T(BT40)&amp;T(BU40)</f>
        <v/>
      </c>
      <c r="BW40" s="60" t="str">
        <f>IF(BV40="","",INT(TRIM(BV40)))</f>
        <v/>
      </c>
      <c r="BX40" s="61" t="str">
        <f>IF(BW40&gt;BW39,"OK","INCORRECT")</f>
        <v>INCORRECT</v>
      </c>
      <c r="BY40" s="55" t="b">
        <f>BW40&gt;BW39</f>
        <v>0</v>
      </c>
      <c r="BZ40" s="62" t="str">
        <f>LEFT(B40,6)</f>
        <v/>
      </c>
      <c r="CA40" s="55" t="b">
        <f>ISNUMBER(INT((MID(BZ40,1,1))))</f>
        <v>0</v>
      </c>
      <c r="CB40" s="55" t="b">
        <f>ISNUMBER(INT((MID(BZ40,2,1))))</f>
        <v>0</v>
      </c>
      <c r="CC40" s="55" t="b">
        <f>ISNUMBER(INT((MID(BZ40,3,1))))</f>
        <v>0</v>
      </c>
      <c r="CD40" s="55" t="b">
        <f>ISNUMBER(INT((MID(BZ40,4,1))))</f>
        <v>0</v>
      </c>
      <c r="CE40" s="55" t="b">
        <f>ISNUMBER(INT((MID(BZ40,5,1))))</f>
        <v>0</v>
      </c>
      <c r="CF40" s="55" t="b">
        <f>ISNUMBER(INT((MID(BZ40,6,1))))</f>
        <v>0</v>
      </c>
      <c r="CG40" s="55" t="str">
        <f>IF(CA40=TRUE, MID(BZ40,1,1),"")</f>
        <v/>
      </c>
      <c r="CH40" s="55" t="str">
        <f>IF(CB40=TRUE, MID(BZ40,2,1),"")</f>
        <v/>
      </c>
      <c r="CI40" s="55" t="str">
        <f>IF(CC40=TRUE, MID(BZ40,3,1),"")</f>
        <v/>
      </c>
      <c r="CJ40" s="55" t="str">
        <f>IF(CD40=TRUE, MID(BZ40,4,1),"")</f>
        <v/>
      </c>
      <c r="CK40" s="55" t="str">
        <f>IF(CE40=TRUE, MID(BZ40,5,1),"")</f>
        <v/>
      </c>
      <c r="CL40" s="55" t="str">
        <f>IF(CF40=TRUE, MID(BZ40,6,1),"")</f>
        <v/>
      </c>
      <c r="CM40" s="62" t="str">
        <f>TRIM(T(CG40)&amp;T(CH40)&amp;T(CI40))</f>
        <v/>
      </c>
      <c r="CN40" s="62" t="str">
        <f>TRIM(T(CJ40)&amp;T(CK40)&amp;T(CL40))</f>
        <v/>
      </c>
      <c r="CO40" s="63" t="str">
        <f>IF(OR(MID(BZ40,3,1)="-",MID(BZ40,4,1)="-"),T(CM40),"NO")</f>
        <v>NO</v>
      </c>
      <c r="CP40" s="63" t="str">
        <f>IF(OR(MID(BZ40,3,1)="-",MID(BZ40,4,1)="-"),T(CN40),"NO")</f>
        <v>NO</v>
      </c>
      <c r="CQ40" s="61" t="str">
        <f>IF(AND(CO40&lt;&gt;"NO", CP40&lt;&gt;"NO"),IF(CP40&lt;CO40,"OK","INCORRECT"),"NO")</f>
        <v>NO</v>
      </c>
      <c r="CR40" s="61" t="str">
        <f>IF(AND(CO40&lt;&gt;"NO", CP40&lt;&gt;"NO"),IF(CP40&lt;=CP39,"OK","INCORRECT"),"NO")</f>
        <v>NO</v>
      </c>
      <c r="CS40" s="63" t="str">
        <f>IF(OR(AND(OR(AND(CQ40="NO",CR40="NO"),AND(CQ40="OK", CR40="OK")),AND(CQ39="NO", CR39="NO")),AND(AND(CQ40="OK",CR40="OK",OR(AND(CQ39="NO", CR39="NO"),AND(CQ39="OK", CR39="OK"))))),"OK","INCORRECT")</f>
        <v>OK</v>
      </c>
      <c r="CT40" s="55" t="b">
        <f>IF(CS40="OK",IF(AND(CO39="NO",CO40="NO"),BW40&gt;BW39))</f>
        <v>0</v>
      </c>
      <c r="CU40" s="55" t="b">
        <f>IF(CS40="OK",AND(CQ40="OK",CR40="OK",CQ39="NO",CR39="NO"))</f>
        <v>0</v>
      </c>
      <c r="CV40" s="55" t="b">
        <f>IF(CS40="OK",IF(AND(EXACT(CN39,CN40)),BW40&gt;BW39))</f>
        <v>0</v>
      </c>
      <c r="CW40" s="55" t="b">
        <f>IF(CS40="OK",CP40&lt;CP39)</f>
        <v>0</v>
      </c>
      <c r="CX40" s="62" t="str">
        <f>IF(AND(CT40=FALSE,CU40=FALSE,CV40=FALSE,CW40=FALSE),"SEQUENCE INCORRECT","SEQUENCE CORRECT")</f>
        <v>SEQUENCE INCORRECT</v>
      </c>
      <c r="CY40" s="64">
        <f>COUNTIF(B22:B39,T(B40))</f>
        <v>18</v>
      </c>
    </row>
    <row r="41" spans="1:103" ht="18" customHeight="1" thickBot="1">
      <c r="A41" s="56" t="s">
        <v>470</v>
      </c>
      <c r="B41" s="57" t="s">
        <v>470</v>
      </c>
      <c r="C41" s="310" t="s">
        <v>336</v>
      </c>
      <c r="D41" s="310"/>
      <c r="E41" s="310"/>
      <c r="F41" s="310"/>
      <c r="G41" s="310"/>
      <c r="H41" s="310"/>
      <c r="I41" s="310"/>
      <c r="J41" s="310"/>
      <c r="K41" s="310"/>
      <c r="L41" s="310"/>
      <c r="M41" s="310"/>
      <c r="N41" s="310"/>
      <c r="O41" s="310"/>
      <c r="P41" s="310"/>
      <c r="Q41" s="210"/>
      <c r="R41" s="18">
        <f>COUNTIF(R21:R40,"FORMAT INCORRECT")+(COUNTIF(R21:R40,"SEQUENCE INCORRECT"))</f>
        <v>0</v>
      </c>
      <c r="S41" s="247">
        <f>COUNTIF(S21:S40,"Attendance Marks incorrect")</f>
        <v>0</v>
      </c>
      <c r="T41" s="248"/>
      <c r="U41" s="248"/>
      <c r="V41" s="247">
        <f>COUNTIF(V21:AC40,"Given Marks or Format is incorrect")</f>
        <v>0</v>
      </c>
      <c r="W41" s="248"/>
      <c r="X41" s="248"/>
      <c r="Y41" s="248"/>
      <c r="Z41" s="248"/>
      <c r="AA41" s="248"/>
      <c r="AB41" s="248"/>
      <c r="AC41" s="274"/>
    </row>
    <row r="42" spans="1:103" ht="11.25" customHeight="1" thickBot="1">
      <c r="A42" s="58" t="s">
        <v>470</v>
      </c>
      <c r="B42" s="59" t="s">
        <v>470</v>
      </c>
      <c r="C42" s="311"/>
      <c r="D42" s="311"/>
      <c r="E42" s="311"/>
      <c r="F42" s="311"/>
      <c r="G42" s="311"/>
      <c r="H42" s="311"/>
      <c r="I42" s="311"/>
      <c r="J42" s="311"/>
      <c r="K42" s="311"/>
      <c r="L42" s="311"/>
      <c r="M42" s="311"/>
      <c r="N42" s="311"/>
      <c r="O42" s="311"/>
      <c r="P42" s="311"/>
      <c r="Q42" s="210"/>
      <c r="R42" s="307"/>
      <c r="S42" s="307"/>
      <c r="T42" s="307"/>
      <c r="U42" s="307"/>
      <c r="V42" s="307"/>
      <c r="W42" s="307"/>
      <c r="X42" s="307"/>
      <c r="Y42" s="102"/>
      <c r="Z42" s="87"/>
      <c r="AA42" s="87"/>
    </row>
    <row r="43" spans="1:103" ht="17.25" customHeight="1">
      <c r="A43" s="272"/>
      <c r="B43" s="272"/>
      <c r="C43" s="272"/>
      <c r="D43" s="272"/>
      <c r="E43" s="272"/>
      <c r="F43" s="272"/>
      <c r="G43" s="272"/>
      <c r="H43" s="272"/>
      <c r="I43" s="272"/>
      <c r="J43" s="272"/>
      <c r="K43" s="272"/>
      <c r="L43" s="272"/>
      <c r="M43" s="272"/>
      <c r="N43" s="272"/>
      <c r="O43" s="272"/>
      <c r="P43" s="272"/>
      <c r="Q43" s="210"/>
      <c r="R43" s="276" t="s">
        <v>339</v>
      </c>
      <c r="S43" s="277"/>
      <c r="T43" s="278"/>
      <c r="U43" s="263">
        <f>SUM(R41:AC41)</f>
        <v>0</v>
      </c>
      <c r="V43" s="264"/>
      <c r="W43" s="275"/>
      <c r="X43" s="267"/>
      <c r="Y43" s="100"/>
      <c r="Z43" s="85"/>
      <c r="AA43" s="85"/>
    </row>
    <row r="44" spans="1:103" ht="20.25" customHeight="1" thickBot="1">
      <c r="A44" s="273"/>
      <c r="B44" s="273"/>
      <c r="C44" s="273"/>
      <c r="D44" s="273"/>
      <c r="E44" s="273"/>
      <c r="F44" s="273"/>
      <c r="G44" s="273"/>
      <c r="H44" s="273"/>
      <c r="I44" s="273"/>
      <c r="J44" s="273"/>
      <c r="K44" s="273"/>
      <c r="L44" s="273"/>
      <c r="M44" s="273"/>
      <c r="N44" s="273"/>
      <c r="O44" s="273"/>
      <c r="P44" s="273"/>
      <c r="Q44" s="210"/>
      <c r="R44" s="279"/>
      <c r="S44" s="280"/>
      <c r="T44" s="281"/>
      <c r="U44" s="265"/>
      <c r="V44" s="266"/>
      <c r="W44" s="275"/>
      <c r="X44" s="267"/>
      <c r="Y44" s="100"/>
      <c r="Z44" s="85"/>
      <c r="AA44" s="85"/>
    </row>
    <row r="45" spans="1:103" ht="15.75" customHeight="1">
      <c r="A45" s="260" t="s">
        <v>337</v>
      </c>
      <c r="B45" s="260"/>
      <c r="C45" s="260"/>
      <c r="D45" s="267"/>
      <c r="E45" s="267"/>
      <c r="F45" s="260" t="s">
        <v>20</v>
      </c>
      <c r="G45" s="260"/>
      <c r="H45" s="260"/>
      <c r="I45" s="260"/>
      <c r="J45" s="267"/>
      <c r="K45" s="267"/>
      <c r="L45" s="260" t="s">
        <v>21</v>
      </c>
      <c r="M45" s="260"/>
      <c r="N45" s="260"/>
      <c r="O45" s="260"/>
      <c r="P45" s="260"/>
      <c r="Q45" s="210"/>
      <c r="R45" s="177" t="s">
        <v>491</v>
      </c>
      <c r="S45" s="249"/>
      <c r="T45" s="249"/>
      <c r="U45" s="249"/>
      <c r="V45" s="249"/>
      <c r="W45" s="249"/>
      <c r="X45" s="250"/>
      <c r="Y45" s="101"/>
      <c r="Z45" s="86"/>
      <c r="AA45" s="86"/>
    </row>
    <row r="46" spans="1:103">
      <c r="A46" s="261"/>
      <c r="B46" s="261"/>
      <c r="C46" s="261"/>
      <c r="D46" s="267"/>
      <c r="E46" s="267"/>
      <c r="F46" s="261"/>
      <c r="G46" s="261"/>
      <c r="H46" s="261"/>
      <c r="I46" s="261"/>
      <c r="J46" s="267"/>
      <c r="K46" s="267"/>
      <c r="L46" s="261"/>
      <c r="M46" s="261"/>
      <c r="N46" s="261"/>
      <c r="O46" s="261"/>
      <c r="P46" s="261"/>
      <c r="Q46" s="210"/>
      <c r="R46" s="176"/>
      <c r="S46" s="174"/>
      <c r="T46" s="174"/>
      <c r="U46" s="174"/>
      <c r="V46" s="174"/>
      <c r="W46" s="174"/>
      <c r="X46" s="175"/>
      <c r="Y46" s="101"/>
      <c r="Z46" s="86"/>
      <c r="AA46" s="86"/>
    </row>
    <row r="47" spans="1:103">
      <c r="A47" s="262"/>
      <c r="B47" s="262"/>
      <c r="C47" s="262"/>
      <c r="D47" s="268"/>
      <c r="E47" s="268"/>
      <c r="F47" s="262"/>
      <c r="G47" s="262"/>
      <c r="H47" s="262"/>
      <c r="I47" s="262"/>
      <c r="J47" s="268"/>
      <c r="K47" s="268"/>
      <c r="L47" s="262"/>
      <c r="M47" s="262"/>
      <c r="N47" s="262"/>
      <c r="O47" s="262"/>
      <c r="P47" s="262"/>
      <c r="Q47" s="210"/>
      <c r="R47" s="176"/>
      <c r="S47" s="174"/>
      <c r="T47" s="174"/>
      <c r="U47" s="174"/>
      <c r="V47" s="174"/>
      <c r="W47" s="174"/>
      <c r="X47" s="175"/>
      <c r="Y47" s="101"/>
      <c r="Z47" s="86"/>
      <c r="AA47" s="86"/>
    </row>
    <row r="48" spans="1:103" ht="12" customHeight="1">
      <c r="A48" s="44" t="s">
        <v>15</v>
      </c>
      <c r="B48" s="254" t="s">
        <v>14</v>
      </c>
      <c r="C48" s="255"/>
      <c r="D48" s="255"/>
      <c r="E48" s="255"/>
      <c r="F48" s="255"/>
      <c r="G48" s="255"/>
      <c r="H48" s="255"/>
      <c r="I48" s="255"/>
      <c r="J48" s="255"/>
      <c r="K48" s="255"/>
      <c r="L48" s="255"/>
      <c r="M48" s="255"/>
      <c r="N48" s="255"/>
      <c r="O48" s="255"/>
      <c r="P48" s="256"/>
      <c r="Q48" s="210"/>
      <c r="R48" s="176"/>
      <c r="S48" s="174"/>
      <c r="T48" s="174"/>
      <c r="U48" s="174"/>
      <c r="V48" s="174"/>
      <c r="W48" s="174"/>
      <c r="X48" s="175"/>
      <c r="Y48" s="101"/>
      <c r="Z48" s="86"/>
      <c r="AA48" s="86"/>
    </row>
    <row r="49" spans="1:29" ht="12" customHeight="1" thickBot="1">
      <c r="A49" s="46">
        <f>$U$43</f>
        <v>0</v>
      </c>
      <c r="B49" s="257"/>
      <c r="C49" s="258"/>
      <c r="D49" s="258"/>
      <c r="E49" s="258"/>
      <c r="F49" s="258"/>
      <c r="G49" s="258"/>
      <c r="H49" s="258"/>
      <c r="I49" s="258"/>
      <c r="J49" s="258"/>
      <c r="K49" s="258"/>
      <c r="L49" s="258"/>
      <c r="M49" s="258"/>
      <c r="N49" s="258"/>
      <c r="O49" s="258"/>
      <c r="P49" s="259"/>
      <c r="Q49" s="210"/>
      <c r="R49" s="251"/>
      <c r="S49" s="252"/>
      <c r="T49" s="252"/>
      <c r="U49" s="252"/>
      <c r="V49" s="252"/>
      <c r="W49" s="252"/>
      <c r="X49" s="253"/>
      <c r="Y49" s="101"/>
      <c r="Z49" s="86"/>
      <c r="AA49" s="86"/>
    </row>
    <row r="50" spans="1:29">
      <c r="A50" s="272"/>
      <c r="B50" s="272"/>
      <c r="C50" s="272"/>
      <c r="D50" s="272"/>
      <c r="E50" s="272"/>
      <c r="F50" s="272"/>
      <c r="G50" s="272"/>
      <c r="H50" s="272"/>
      <c r="I50" s="272"/>
      <c r="J50" s="272"/>
      <c r="K50" s="272"/>
      <c r="L50" s="272"/>
      <c r="M50" s="272"/>
      <c r="N50" s="272"/>
      <c r="O50" s="272"/>
      <c r="P50" s="272"/>
      <c r="Q50" s="267"/>
      <c r="R50" s="293" t="s">
        <v>471</v>
      </c>
      <c r="S50" s="293"/>
      <c r="T50" s="293"/>
      <c r="U50" s="293"/>
      <c r="V50" s="293"/>
      <c r="W50" s="293"/>
      <c r="X50" s="293"/>
      <c r="Y50" s="293"/>
      <c r="Z50" s="293"/>
      <c r="AA50" s="293"/>
      <c r="AB50" s="293"/>
      <c r="AC50" s="293"/>
    </row>
    <row r="51" spans="1:29">
      <c r="A51" s="267"/>
      <c r="B51" s="267"/>
      <c r="C51" s="267"/>
      <c r="D51" s="267"/>
      <c r="E51" s="267"/>
      <c r="F51" s="267"/>
      <c r="G51" s="267"/>
      <c r="H51" s="267"/>
      <c r="I51" s="267"/>
      <c r="J51" s="267"/>
      <c r="K51" s="267"/>
      <c r="L51" s="267"/>
      <c r="M51" s="267"/>
      <c r="N51" s="267"/>
      <c r="O51" s="267"/>
      <c r="P51" s="267"/>
      <c r="Q51" s="267"/>
      <c r="R51" s="294"/>
      <c r="S51" s="294"/>
      <c r="T51" s="294"/>
      <c r="U51" s="294"/>
      <c r="V51" s="294"/>
      <c r="W51" s="294"/>
      <c r="X51" s="294"/>
      <c r="Y51" s="294"/>
      <c r="Z51" s="294"/>
      <c r="AA51" s="294"/>
      <c r="AB51" s="294"/>
      <c r="AC51" s="294"/>
    </row>
    <row r="52" spans="1:29">
      <c r="A52" s="267"/>
      <c r="B52" s="267"/>
      <c r="C52" s="267"/>
      <c r="D52" s="267"/>
      <c r="E52" s="267"/>
      <c r="F52" s="267"/>
      <c r="G52" s="267"/>
      <c r="H52" s="267"/>
      <c r="I52" s="267"/>
      <c r="J52" s="267"/>
      <c r="K52" s="267"/>
      <c r="L52" s="267"/>
      <c r="M52" s="267"/>
      <c r="N52" s="267"/>
      <c r="O52" s="267"/>
      <c r="P52" s="267"/>
      <c r="Q52" s="267"/>
      <c r="R52" s="295"/>
      <c r="S52" s="295"/>
      <c r="T52" s="295"/>
      <c r="U52" s="295"/>
      <c r="V52" s="295"/>
      <c r="W52" s="295"/>
      <c r="X52" s="295"/>
      <c r="Y52" s="295"/>
      <c r="Z52" s="295"/>
      <c r="AA52" s="295"/>
      <c r="AB52" s="295"/>
      <c r="AC52" s="295"/>
    </row>
    <row r="53" spans="1:29">
      <c r="A53" s="267"/>
      <c r="B53" s="267"/>
      <c r="C53" s="267"/>
      <c r="D53" s="267"/>
      <c r="E53" s="267"/>
      <c r="F53" s="267"/>
      <c r="G53" s="267"/>
      <c r="H53" s="267"/>
      <c r="I53" s="267"/>
      <c r="J53" s="267"/>
      <c r="K53" s="267"/>
      <c r="L53" s="267"/>
      <c r="M53" s="267"/>
      <c r="N53" s="267"/>
      <c r="O53" s="267"/>
      <c r="P53" s="267"/>
      <c r="Q53" s="267"/>
      <c r="R53" s="296" t="s">
        <v>472</v>
      </c>
      <c r="S53" s="297"/>
      <c r="T53" s="297"/>
      <c r="U53" s="297"/>
      <c r="V53" s="297"/>
      <c r="W53" s="297"/>
      <c r="X53" s="297"/>
      <c r="Y53" s="297"/>
      <c r="Z53" s="297"/>
      <c r="AA53" s="297"/>
      <c r="AB53" s="297"/>
      <c r="AC53" s="298"/>
    </row>
    <row r="54" spans="1:29" ht="16.5" thickBot="1">
      <c r="A54" s="267"/>
      <c r="B54" s="267"/>
      <c r="C54" s="267"/>
      <c r="D54" s="267"/>
      <c r="E54" s="267"/>
      <c r="F54" s="267"/>
      <c r="G54" s="267"/>
      <c r="H54" s="267"/>
      <c r="I54" s="267"/>
      <c r="J54" s="267"/>
      <c r="K54" s="267"/>
      <c r="L54" s="267"/>
      <c r="M54" s="267"/>
      <c r="N54" s="267"/>
      <c r="O54" s="267"/>
      <c r="P54" s="267"/>
      <c r="Q54" s="267"/>
      <c r="R54" s="299"/>
      <c r="S54" s="300"/>
      <c r="T54" s="300"/>
      <c r="U54" s="300"/>
      <c r="V54" s="300"/>
      <c r="W54" s="300"/>
      <c r="X54" s="300"/>
      <c r="Y54" s="300"/>
      <c r="Z54" s="300"/>
      <c r="AA54" s="300"/>
      <c r="AB54" s="300"/>
      <c r="AC54" s="301"/>
    </row>
    <row r="55" spans="1:29" ht="21" thickBot="1">
      <c r="A55" s="267"/>
      <c r="B55" s="267"/>
      <c r="C55" s="267"/>
      <c r="D55" s="267"/>
      <c r="E55" s="267"/>
      <c r="F55" s="267"/>
      <c r="G55" s="267"/>
      <c r="H55" s="267"/>
      <c r="I55" s="267"/>
      <c r="J55" s="267"/>
      <c r="K55" s="267"/>
      <c r="L55" s="267"/>
      <c r="M55" s="267"/>
      <c r="N55" s="267"/>
      <c r="O55" s="267"/>
      <c r="P55" s="267"/>
      <c r="Q55" s="267"/>
      <c r="R55" s="67" t="s">
        <v>7</v>
      </c>
      <c r="S55" s="302" t="s">
        <v>8</v>
      </c>
      <c r="T55" s="302"/>
      <c r="U55" s="302"/>
      <c r="V55" s="303" t="s">
        <v>473</v>
      </c>
      <c r="W55" s="303"/>
      <c r="X55" s="303"/>
      <c r="Y55" s="303"/>
      <c r="Z55" s="303"/>
      <c r="AA55" s="303"/>
      <c r="AB55" s="303"/>
      <c r="AC55" s="303"/>
    </row>
    <row r="56" spans="1:29" ht="16.5" thickBot="1">
      <c r="A56" s="267"/>
      <c r="B56" s="267"/>
      <c r="C56" s="267"/>
      <c r="D56" s="267"/>
      <c r="E56" s="267"/>
      <c r="F56" s="267"/>
      <c r="G56" s="267"/>
      <c r="H56" s="267"/>
      <c r="I56" s="267"/>
      <c r="J56" s="267"/>
      <c r="K56" s="267"/>
      <c r="L56" s="267"/>
      <c r="M56" s="267"/>
      <c r="N56" s="267"/>
      <c r="O56" s="267"/>
      <c r="P56" s="267"/>
      <c r="Q56" s="267"/>
      <c r="R56" s="68">
        <v>1</v>
      </c>
      <c r="S56" s="290" t="s">
        <v>474</v>
      </c>
      <c r="T56" s="290"/>
      <c r="U56" s="290"/>
      <c r="V56" s="291">
        <v>1</v>
      </c>
      <c r="W56" s="292"/>
      <c r="X56" s="290" t="s">
        <v>475</v>
      </c>
      <c r="Y56" s="290"/>
      <c r="Z56" s="290"/>
      <c r="AA56" s="290"/>
      <c r="AB56" s="290"/>
      <c r="AC56" s="290"/>
    </row>
    <row r="57" spans="1:29" ht="16.5" thickBot="1">
      <c r="A57" s="267"/>
      <c r="B57" s="267"/>
      <c r="C57" s="267"/>
      <c r="D57" s="267"/>
      <c r="E57" s="267"/>
      <c r="F57" s="267"/>
      <c r="G57" s="267"/>
      <c r="H57" s="267"/>
      <c r="I57" s="267"/>
      <c r="J57" s="267"/>
      <c r="K57" s="267"/>
      <c r="L57" s="267"/>
      <c r="M57" s="267"/>
      <c r="N57" s="267"/>
      <c r="O57" s="267"/>
      <c r="P57" s="267"/>
      <c r="Q57" s="267"/>
      <c r="R57" s="68">
        <v>2</v>
      </c>
      <c r="S57" s="290" t="s">
        <v>476</v>
      </c>
      <c r="T57" s="290"/>
      <c r="U57" s="290"/>
      <c r="V57" s="291">
        <v>2</v>
      </c>
      <c r="W57" s="292"/>
      <c r="X57" s="290" t="s">
        <v>477</v>
      </c>
      <c r="Y57" s="290"/>
      <c r="Z57" s="290"/>
      <c r="AA57" s="290"/>
      <c r="AB57" s="290"/>
      <c r="AC57" s="290"/>
    </row>
    <row r="58" spans="1:29" ht="16.5" thickBot="1">
      <c r="A58" s="267"/>
      <c r="B58" s="267"/>
      <c r="C58" s="267"/>
      <c r="D58" s="267"/>
      <c r="E58" s="267"/>
      <c r="F58" s="267"/>
      <c r="G58" s="267"/>
      <c r="H58" s="267"/>
      <c r="I58" s="267"/>
      <c r="J58" s="267"/>
      <c r="K58" s="267"/>
      <c r="L58" s="267"/>
      <c r="M58" s="267"/>
      <c r="N58" s="267"/>
      <c r="O58" s="267"/>
      <c r="P58" s="267"/>
      <c r="Q58" s="267"/>
      <c r="R58" s="68">
        <v>3</v>
      </c>
      <c r="S58" s="290" t="s">
        <v>478</v>
      </c>
      <c r="T58" s="290"/>
      <c r="U58" s="290"/>
      <c r="V58" s="291">
        <v>3</v>
      </c>
      <c r="W58" s="292"/>
      <c r="X58" s="290" t="s">
        <v>479</v>
      </c>
      <c r="Y58" s="290"/>
      <c r="Z58" s="290"/>
      <c r="AA58" s="290"/>
      <c r="AB58" s="290"/>
      <c r="AC58" s="290"/>
    </row>
    <row r="59" spans="1:29" ht="16.5" thickBot="1">
      <c r="A59" s="267"/>
      <c r="B59" s="267"/>
      <c r="C59" s="267"/>
      <c r="D59" s="267"/>
      <c r="E59" s="267"/>
      <c r="F59" s="267"/>
      <c r="G59" s="267"/>
      <c r="H59" s="267"/>
      <c r="I59" s="267"/>
      <c r="J59" s="267"/>
      <c r="K59" s="267"/>
      <c r="L59" s="267"/>
      <c r="M59" s="267"/>
      <c r="N59" s="267"/>
      <c r="O59" s="267"/>
      <c r="P59" s="267"/>
      <c r="Q59" s="267"/>
      <c r="R59" s="68">
        <v>4</v>
      </c>
      <c r="S59" s="290" t="s">
        <v>480</v>
      </c>
      <c r="T59" s="290"/>
      <c r="U59" s="290"/>
      <c r="V59" s="291">
        <v>4</v>
      </c>
      <c r="W59" s="292"/>
      <c r="X59" s="290" t="s">
        <v>481</v>
      </c>
      <c r="Y59" s="290"/>
      <c r="Z59" s="290"/>
      <c r="AA59" s="290"/>
      <c r="AB59" s="290"/>
      <c r="AC59" s="290"/>
    </row>
    <row r="60" spans="1:29" ht="16.5" thickBot="1">
      <c r="A60" s="267"/>
      <c r="B60" s="267"/>
      <c r="C60" s="267"/>
      <c r="D60" s="267"/>
      <c r="E60" s="267"/>
      <c r="F60" s="267"/>
      <c r="G60" s="267"/>
      <c r="H60" s="267"/>
      <c r="I60" s="267"/>
      <c r="J60" s="267"/>
      <c r="K60" s="267"/>
      <c r="L60" s="267"/>
      <c r="M60" s="267"/>
      <c r="N60" s="267"/>
      <c r="O60" s="267"/>
      <c r="P60" s="267"/>
      <c r="Q60" s="267"/>
      <c r="R60" s="68">
        <v>5</v>
      </c>
      <c r="S60" s="290" t="s">
        <v>482</v>
      </c>
      <c r="T60" s="290"/>
      <c r="U60" s="290"/>
      <c r="V60" s="291">
        <v>5</v>
      </c>
      <c r="W60" s="292"/>
      <c r="X60" s="290" t="s">
        <v>483</v>
      </c>
      <c r="Y60" s="290"/>
      <c r="Z60" s="290"/>
      <c r="AA60" s="290"/>
      <c r="AB60" s="290"/>
      <c r="AC60" s="290"/>
    </row>
    <row r="61" spans="1:29" ht="16.5" thickBot="1">
      <c r="A61" s="267"/>
      <c r="B61" s="267"/>
      <c r="C61" s="267"/>
      <c r="D61" s="267"/>
      <c r="E61" s="267"/>
      <c r="F61" s="267"/>
      <c r="G61" s="267"/>
      <c r="H61" s="267"/>
      <c r="I61" s="267"/>
      <c r="J61" s="267"/>
      <c r="K61" s="267"/>
      <c r="L61" s="267"/>
      <c r="M61" s="267"/>
      <c r="N61" s="267"/>
      <c r="O61" s="267"/>
      <c r="P61" s="267"/>
      <c r="Q61" s="267"/>
      <c r="R61" s="68">
        <v>6</v>
      </c>
      <c r="S61" s="290" t="s">
        <v>484</v>
      </c>
      <c r="T61" s="290"/>
      <c r="U61" s="290"/>
      <c r="V61" s="291">
        <v>6</v>
      </c>
      <c r="W61" s="292"/>
      <c r="X61" s="290" t="s">
        <v>485</v>
      </c>
      <c r="Y61" s="290"/>
      <c r="Z61" s="290"/>
      <c r="AA61" s="290"/>
      <c r="AB61" s="290"/>
      <c r="AC61" s="290"/>
    </row>
    <row r="62" spans="1:29" ht="16.5" thickBot="1">
      <c r="A62" s="267"/>
      <c r="B62" s="267"/>
      <c r="C62" s="267"/>
      <c r="D62" s="267"/>
      <c r="E62" s="267"/>
      <c r="F62" s="267"/>
      <c r="G62" s="267"/>
      <c r="H62" s="267"/>
      <c r="I62" s="267"/>
      <c r="J62" s="267"/>
      <c r="K62" s="267"/>
      <c r="L62" s="267"/>
      <c r="M62" s="267"/>
      <c r="N62" s="267"/>
      <c r="O62" s="267"/>
      <c r="P62" s="267"/>
      <c r="Q62" s="267"/>
      <c r="R62" s="68">
        <v>7</v>
      </c>
      <c r="S62" s="290" t="s">
        <v>486</v>
      </c>
      <c r="T62" s="290"/>
      <c r="U62" s="290"/>
      <c r="V62" s="291">
        <v>7</v>
      </c>
      <c r="W62" s="292"/>
      <c r="X62" s="290" t="s">
        <v>487</v>
      </c>
      <c r="Y62" s="290"/>
      <c r="Z62" s="290"/>
      <c r="AA62" s="290"/>
      <c r="AB62" s="290"/>
      <c r="AC62" s="290"/>
    </row>
  </sheetData>
  <sheetProtection password="B198" sheet="1" objects="1" scenarios="1" selectLockedCells="1" autoFilter="0"/>
  <autoFilter ref="A20:C42">
    <filterColumn colId="1" showButton="0"/>
  </autoFilter>
  <mergeCells count="288">
    <mergeCell ref="A45:C47"/>
    <mergeCell ref="F45:I47"/>
    <mergeCell ref="L45:P47"/>
    <mergeCell ref="S58:U58"/>
    <mergeCell ref="V58:W58"/>
    <mergeCell ref="J26:K26"/>
    <mergeCell ref="L26:M26"/>
    <mergeCell ref="N26:O26"/>
    <mergeCell ref="B28:C28"/>
    <mergeCell ref="D28:E28"/>
    <mergeCell ref="F28:G28"/>
    <mergeCell ref="H28:I28"/>
    <mergeCell ref="D45:E47"/>
    <mergeCell ref="J45:K47"/>
    <mergeCell ref="A50:P62"/>
    <mergeCell ref="Q50:Q62"/>
    <mergeCell ref="S57:U57"/>
    <mergeCell ref="L30:M30"/>
    <mergeCell ref="L31:M31"/>
    <mergeCell ref="N31:O31"/>
    <mergeCell ref="J31:K31"/>
    <mergeCell ref="N37:O37"/>
    <mergeCell ref="N35:O35"/>
    <mergeCell ref="S35:U35"/>
    <mergeCell ref="X61:AC61"/>
    <mergeCell ref="S62:U62"/>
    <mergeCell ref="V62:W62"/>
    <mergeCell ref="X62:AC62"/>
    <mergeCell ref="S59:U59"/>
    <mergeCell ref="V59:W59"/>
    <mergeCell ref="X59:AC59"/>
    <mergeCell ref="S60:U60"/>
    <mergeCell ref="V60:W60"/>
    <mergeCell ref="X60:AC60"/>
    <mergeCell ref="S61:U61"/>
    <mergeCell ref="V61:W61"/>
    <mergeCell ref="X58:AC58"/>
    <mergeCell ref="R50:AC52"/>
    <mergeCell ref="R53:AC54"/>
    <mergeCell ref="S55:U55"/>
    <mergeCell ref="V55:AC55"/>
    <mergeCell ref="S56:U56"/>
    <mergeCell ref="V56:W56"/>
    <mergeCell ref="X56:AC56"/>
    <mergeCell ref="S20:U20"/>
    <mergeCell ref="V20:X20"/>
    <mergeCell ref="V37:X37"/>
    <mergeCell ref="S41:U41"/>
    <mergeCell ref="V41:AC41"/>
    <mergeCell ref="R42:X42"/>
    <mergeCell ref="S26:U26"/>
    <mergeCell ref="V26:X26"/>
    <mergeCell ref="S27:U27"/>
    <mergeCell ref="V27:X27"/>
    <mergeCell ref="V57:W57"/>
    <mergeCell ref="X57:AC57"/>
    <mergeCell ref="S24:U24"/>
    <mergeCell ref="V24:X24"/>
    <mergeCell ref="V23:X23"/>
    <mergeCell ref="V32:X32"/>
    <mergeCell ref="N25:O25"/>
    <mergeCell ref="N22:O22"/>
    <mergeCell ref="H25:I25"/>
    <mergeCell ref="J25:K25"/>
    <mergeCell ref="L25:M25"/>
    <mergeCell ref="N29:O29"/>
    <mergeCell ref="S31:U31"/>
    <mergeCell ref="V31:X31"/>
    <mergeCell ref="R45:X49"/>
    <mergeCell ref="B48:P49"/>
    <mergeCell ref="B30:C30"/>
    <mergeCell ref="F25:G25"/>
    <mergeCell ref="B27:C27"/>
    <mergeCell ref="D27:E27"/>
    <mergeCell ref="F27:G27"/>
    <mergeCell ref="H27:I27"/>
    <mergeCell ref="J27:K27"/>
    <mergeCell ref="L27:M27"/>
    <mergeCell ref="N27:O27"/>
    <mergeCell ref="B26:C26"/>
    <mergeCell ref="D26:E26"/>
    <mergeCell ref="F26:G26"/>
    <mergeCell ref="H26:I26"/>
    <mergeCell ref="V36:X36"/>
    <mergeCell ref="F19:G19"/>
    <mergeCell ref="H19:I19"/>
    <mergeCell ref="J19:K19"/>
    <mergeCell ref="L18:M18"/>
    <mergeCell ref="L19:M19"/>
    <mergeCell ref="N19:O19"/>
    <mergeCell ref="S21:U21"/>
    <mergeCell ref="V21:X21"/>
    <mergeCell ref="J23:K23"/>
    <mergeCell ref="L23:M23"/>
    <mergeCell ref="N23:O23"/>
    <mergeCell ref="R17:R19"/>
    <mergeCell ref="F20:G20"/>
    <mergeCell ref="N18:O18"/>
    <mergeCell ref="N12:O16"/>
    <mergeCell ref="H20:I20"/>
    <mergeCell ref="J20:K20"/>
    <mergeCell ref="L20:M20"/>
    <mergeCell ref="N24:O24"/>
    <mergeCell ref="S23:U23"/>
    <mergeCell ref="A12:A19"/>
    <mergeCell ref="B12:C19"/>
    <mergeCell ref="L24:M24"/>
    <mergeCell ref="N21:O21"/>
    <mergeCell ref="B21:C21"/>
    <mergeCell ref="D21:E21"/>
    <mergeCell ref="F21:G21"/>
    <mergeCell ref="H21:I21"/>
    <mergeCell ref="J21:K21"/>
    <mergeCell ref="L21:M21"/>
    <mergeCell ref="B22:C22"/>
    <mergeCell ref="D22:E22"/>
    <mergeCell ref="F22:G22"/>
    <mergeCell ref="H22:I22"/>
    <mergeCell ref="J22:K22"/>
    <mergeCell ref="L22:M22"/>
    <mergeCell ref="H23:I23"/>
    <mergeCell ref="D19:E19"/>
    <mergeCell ref="B20:C20"/>
    <mergeCell ref="D20:E20"/>
    <mergeCell ref="B25:C25"/>
    <mergeCell ref="D25:E25"/>
    <mergeCell ref="N20:O20"/>
    <mergeCell ref="A7:B7"/>
    <mergeCell ref="C7:P7"/>
    <mergeCell ref="E8:F8"/>
    <mergeCell ref="G8:H8"/>
    <mergeCell ref="I8:L8"/>
    <mergeCell ref="M8:P8"/>
    <mergeCell ref="D18:E18"/>
    <mergeCell ref="F18:G18"/>
    <mergeCell ref="H18:I18"/>
    <mergeCell ref="J18:K18"/>
    <mergeCell ref="D11:E11"/>
    <mergeCell ref="F11:G11"/>
    <mergeCell ref="H11:I11"/>
    <mergeCell ref="J11:K11"/>
    <mergeCell ref="A11:C11"/>
    <mergeCell ref="H24:I24"/>
    <mergeCell ref="J24:K24"/>
    <mergeCell ref="D12:G13"/>
    <mergeCell ref="H12:M13"/>
    <mergeCell ref="O1:P3"/>
    <mergeCell ref="B4:C4"/>
    <mergeCell ref="D4:K4"/>
    <mergeCell ref="L4:P4"/>
    <mergeCell ref="A5:P5"/>
    <mergeCell ref="A6:D6"/>
    <mergeCell ref="P12:P17"/>
    <mergeCell ref="D14:E16"/>
    <mergeCell ref="F14:G16"/>
    <mergeCell ref="H14:I16"/>
    <mergeCell ref="J14:K16"/>
    <mergeCell ref="L14:M16"/>
    <mergeCell ref="B9:K9"/>
    <mergeCell ref="L9:N9"/>
    <mergeCell ref="O9:P9"/>
    <mergeCell ref="A10:B10"/>
    <mergeCell ref="C10:G10"/>
    <mergeCell ref="H10:J10"/>
    <mergeCell ref="K10:P10"/>
    <mergeCell ref="L11:P11"/>
    <mergeCell ref="B2:N3"/>
    <mergeCell ref="B1:N1"/>
    <mergeCell ref="E6:P6"/>
    <mergeCell ref="A1:A4"/>
    <mergeCell ref="B23:C23"/>
    <mergeCell ref="D23:E23"/>
    <mergeCell ref="F23:G23"/>
    <mergeCell ref="B24:C24"/>
    <mergeCell ref="D24:E24"/>
    <mergeCell ref="F24:G24"/>
    <mergeCell ref="S28:U28"/>
    <mergeCell ref="V28:X28"/>
    <mergeCell ref="S30:U30"/>
    <mergeCell ref="V30:X30"/>
    <mergeCell ref="S29:U29"/>
    <mergeCell ref="V29:X29"/>
    <mergeCell ref="N30:O30"/>
    <mergeCell ref="J28:K28"/>
    <mergeCell ref="L28:M28"/>
    <mergeCell ref="N28:O28"/>
    <mergeCell ref="D30:E30"/>
    <mergeCell ref="F30:G30"/>
    <mergeCell ref="H30:I30"/>
    <mergeCell ref="J30:K30"/>
    <mergeCell ref="J29:K29"/>
    <mergeCell ref="L29:M29"/>
    <mergeCell ref="S25:U25"/>
    <mergeCell ref="V25:X25"/>
    <mergeCell ref="H29:I29"/>
    <mergeCell ref="B29:C29"/>
    <mergeCell ref="D29:E29"/>
    <mergeCell ref="F29:G29"/>
    <mergeCell ref="B31:C31"/>
    <mergeCell ref="D31:E31"/>
    <mergeCell ref="F31:G31"/>
    <mergeCell ref="H31:I31"/>
    <mergeCell ref="B32:C32"/>
    <mergeCell ref="D32:E32"/>
    <mergeCell ref="F32:G32"/>
    <mergeCell ref="H32:I32"/>
    <mergeCell ref="A43:P44"/>
    <mergeCell ref="R43:T44"/>
    <mergeCell ref="L39:M39"/>
    <mergeCell ref="S39:U39"/>
    <mergeCell ref="W43:X44"/>
    <mergeCell ref="V39:X39"/>
    <mergeCell ref="B40:C40"/>
    <mergeCell ref="D40:E40"/>
    <mergeCell ref="F40:G40"/>
    <mergeCell ref="H40:I40"/>
    <mergeCell ref="J40:K40"/>
    <mergeCell ref="L40:M40"/>
    <mergeCell ref="V40:X40"/>
    <mergeCell ref="B39:C39"/>
    <mergeCell ref="D39:E39"/>
    <mergeCell ref="F39:G39"/>
    <mergeCell ref="C41:P42"/>
    <mergeCell ref="U43:V44"/>
    <mergeCell ref="N39:O39"/>
    <mergeCell ref="N40:O40"/>
    <mergeCell ref="S40:U40"/>
    <mergeCell ref="H39:I39"/>
    <mergeCell ref="J39:K39"/>
    <mergeCell ref="J32:K32"/>
    <mergeCell ref="L32:M32"/>
    <mergeCell ref="N32:O32"/>
    <mergeCell ref="S32:U32"/>
    <mergeCell ref="B36:C36"/>
    <mergeCell ref="D36:E36"/>
    <mergeCell ref="F36:G36"/>
    <mergeCell ref="H36:I36"/>
    <mergeCell ref="J36:K36"/>
    <mergeCell ref="L36:M36"/>
    <mergeCell ref="B35:C35"/>
    <mergeCell ref="D35:E35"/>
    <mergeCell ref="F35:G35"/>
    <mergeCell ref="H35:I35"/>
    <mergeCell ref="J35:K35"/>
    <mergeCell ref="B33:C33"/>
    <mergeCell ref="D33:E33"/>
    <mergeCell ref="F33:G33"/>
    <mergeCell ref="H33:I33"/>
    <mergeCell ref="J33:K33"/>
    <mergeCell ref="B34:C34"/>
    <mergeCell ref="D34:E34"/>
    <mergeCell ref="F34:G34"/>
    <mergeCell ref="H34:I34"/>
    <mergeCell ref="S38:U38"/>
    <mergeCell ref="N33:O33"/>
    <mergeCell ref="S33:U33"/>
    <mergeCell ref="J34:K34"/>
    <mergeCell ref="L34:M34"/>
    <mergeCell ref="N34:O34"/>
    <mergeCell ref="S37:U37"/>
    <mergeCell ref="L33:M33"/>
    <mergeCell ref="L35:M35"/>
    <mergeCell ref="N36:O36"/>
    <mergeCell ref="S36:U36"/>
    <mergeCell ref="V38:X38"/>
    <mergeCell ref="J38:K38"/>
    <mergeCell ref="H37:I37"/>
    <mergeCell ref="J37:K37"/>
    <mergeCell ref="N38:O38"/>
    <mergeCell ref="B38:C38"/>
    <mergeCell ref="D38:E38"/>
    <mergeCell ref="F38:G38"/>
    <mergeCell ref="H38:I38"/>
    <mergeCell ref="L38:M38"/>
    <mergeCell ref="B37:C37"/>
    <mergeCell ref="L37:M37"/>
    <mergeCell ref="Q1:Q49"/>
    <mergeCell ref="R1:X16"/>
    <mergeCell ref="V17:X19"/>
    <mergeCell ref="S22:U22"/>
    <mergeCell ref="V22:X22"/>
    <mergeCell ref="S17:U19"/>
    <mergeCell ref="V33:X33"/>
    <mergeCell ref="S34:U34"/>
    <mergeCell ref="V34:X34"/>
    <mergeCell ref="V35:X35"/>
    <mergeCell ref="D37:E37"/>
    <mergeCell ref="F37:G37"/>
  </mergeCells>
  <printOptions horizontalCentered="1"/>
  <pageMargins left="0.35" right="0.35" top="0.3" bottom="0.3" header="0.3" footer="0.3"/>
  <pageSetup paperSize="9" orientation="portrait" errors="blank" r:id="rId1"/>
  <headerFooter>
    <oddFooter>&amp;R&amp;A</oddFooter>
  </headerFooter>
  <legacyDrawing r:id="rId2"/>
  <oleObjects>
    <oleObject progId="PBrush" shapeId="33793" r:id="rId3"/>
    <oleObject progId="PBrush" shapeId="33794" r:id="rId4"/>
  </oleObjects>
</worksheet>
</file>

<file path=xl/worksheets/sheet9.xml><?xml version="1.0" encoding="utf-8"?>
<worksheet xmlns="http://schemas.openxmlformats.org/spreadsheetml/2006/main" xmlns:r="http://schemas.openxmlformats.org/officeDocument/2006/relationships">
  <sheetPr codeName="Sheet10"/>
  <dimension ref="A1:CY62"/>
  <sheetViews>
    <sheetView topLeftCell="A21" zoomScaleNormal="100" workbookViewId="0">
      <selection activeCell="A21" sqref="A21"/>
    </sheetView>
  </sheetViews>
  <sheetFormatPr defaultRowHeight="15.75"/>
  <cols>
    <col min="1" max="1" width="9.7109375" style="2" customWidth="1"/>
    <col min="2" max="2" width="8.7109375" style="19" customWidth="1"/>
    <col min="3" max="3" width="5.7109375" style="19" customWidth="1"/>
    <col min="4" max="4" width="8" style="2" customWidth="1"/>
    <col min="5" max="5" width="3.5703125" style="2" customWidth="1"/>
    <col min="6" max="6" width="7" style="2" customWidth="1"/>
    <col min="7" max="7" width="4.7109375" style="2" customWidth="1"/>
    <col min="8" max="8" width="7" style="2" customWidth="1"/>
    <col min="9" max="9" width="3.28515625" style="2" customWidth="1"/>
    <col min="10" max="10" width="7.28515625" style="2" customWidth="1"/>
    <col min="11" max="11" width="3" style="2" customWidth="1"/>
    <col min="12" max="12" width="6.5703125" style="2" customWidth="1"/>
    <col min="13" max="13" width="4.140625" style="2" customWidth="1"/>
    <col min="14" max="14" width="6.5703125" style="2" customWidth="1"/>
    <col min="15" max="15" width="4.140625" style="2" customWidth="1"/>
    <col min="16" max="16" width="6.85546875" style="2" customWidth="1"/>
    <col min="17" max="17" width="4.28515625" style="2" customWidth="1"/>
    <col min="18" max="18" width="20.7109375" style="2" customWidth="1"/>
    <col min="19" max="20" width="9.140625" style="2"/>
    <col min="21" max="21" width="5.140625" style="2" customWidth="1"/>
    <col min="22" max="23" width="9.140625" style="2"/>
    <col min="24" max="24" width="12.85546875" style="2" customWidth="1"/>
    <col min="25" max="27" width="12.85546875" style="2" hidden="1" customWidth="1"/>
    <col min="28" max="28" width="19" style="2" hidden="1" customWidth="1"/>
    <col min="29" max="29" width="13" style="2" hidden="1" customWidth="1"/>
    <col min="30" max="30" width="16.42578125" style="2" hidden="1" customWidth="1"/>
    <col min="31" max="31" width="15.42578125" style="2" hidden="1" customWidth="1"/>
    <col min="32" max="32" width="17.28515625" style="2" hidden="1" customWidth="1"/>
    <col min="33" max="33" width="19.28515625" style="2" hidden="1" customWidth="1"/>
    <col min="34" max="34" width="17" style="2" hidden="1" customWidth="1"/>
    <col min="35" max="35" width="15.42578125" style="2" hidden="1" customWidth="1"/>
    <col min="36" max="36" width="17.85546875" style="2" hidden="1" customWidth="1"/>
    <col min="37" max="37" width="17.140625" style="2" hidden="1" customWidth="1"/>
    <col min="38" max="38" width="13.28515625" style="2" hidden="1" customWidth="1"/>
    <col min="39" max="39" width="15" style="2" hidden="1" customWidth="1"/>
    <col min="40" max="40" width="13.85546875" style="2" hidden="1" customWidth="1"/>
    <col min="41" max="41" width="14.7109375" style="2" hidden="1" customWidth="1"/>
    <col min="42" max="42" width="18.140625" style="2" hidden="1" customWidth="1"/>
    <col min="43" max="43" width="16" style="2" hidden="1" customWidth="1"/>
    <col min="44" max="44" width="14.140625" style="2" hidden="1" customWidth="1"/>
    <col min="45" max="45" width="17" style="2" hidden="1" customWidth="1"/>
    <col min="46" max="46" width="14.7109375" style="2" hidden="1" customWidth="1"/>
    <col min="47" max="47" width="15" style="2" hidden="1" customWidth="1"/>
    <col min="48" max="48" width="14.7109375" style="2" hidden="1" customWidth="1"/>
    <col min="49" max="49" width="17.140625" style="2" hidden="1" customWidth="1"/>
    <col min="50" max="50" width="13.5703125" style="2" hidden="1" customWidth="1"/>
    <col min="51" max="51" width="14.28515625" style="2" hidden="1" customWidth="1"/>
    <col min="52" max="52" width="11.5703125" style="2" hidden="1" customWidth="1"/>
    <col min="53" max="53" width="11.42578125" style="2" hidden="1" customWidth="1"/>
    <col min="54" max="54" width="12.7109375" style="2" hidden="1" customWidth="1"/>
    <col min="55" max="55" width="18.42578125" style="2" hidden="1" customWidth="1"/>
    <col min="56" max="56" width="14.7109375" style="2" hidden="1" customWidth="1"/>
    <col min="57" max="57" width="19.28515625" style="2" hidden="1" customWidth="1"/>
    <col min="58" max="58" width="17" style="2" hidden="1" customWidth="1"/>
    <col min="59" max="59" width="16.7109375" style="2" hidden="1" customWidth="1"/>
    <col min="60" max="60" width="14.85546875" style="2" hidden="1" customWidth="1"/>
    <col min="61" max="61" width="13.140625" style="2" hidden="1" customWidth="1"/>
    <col min="62" max="62" width="13" style="2" hidden="1" customWidth="1"/>
    <col min="63" max="63" width="14.28515625" style="2" hidden="1" customWidth="1"/>
    <col min="64" max="64" width="11" style="2" hidden="1" customWidth="1"/>
    <col min="65" max="65" width="13.42578125" style="2" hidden="1" customWidth="1"/>
    <col min="66" max="66" width="11.85546875" style="2" hidden="1" customWidth="1"/>
    <col min="67" max="67" width="11.7109375" style="2" hidden="1" customWidth="1"/>
    <col min="68" max="68" width="15.28515625" style="2" hidden="1" customWidth="1"/>
    <col min="69" max="69" width="13.85546875" style="2" hidden="1" customWidth="1"/>
    <col min="70" max="70" width="12.7109375" style="2" hidden="1" customWidth="1"/>
    <col min="71" max="71" width="17.7109375" style="2" hidden="1" customWidth="1"/>
    <col min="72" max="72" width="13.42578125" style="2" hidden="1" customWidth="1"/>
    <col min="73" max="73" width="12.7109375" style="2" hidden="1" customWidth="1"/>
    <col min="74" max="74" width="13.85546875" style="2" hidden="1" customWidth="1"/>
    <col min="75" max="75" width="16.85546875" style="2" hidden="1" customWidth="1"/>
    <col min="76" max="76" width="14.7109375" style="2" hidden="1" customWidth="1"/>
    <col min="77" max="77" width="18" style="2" hidden="1" customWidth="1"/>
    <col min="78" max="78" width="20.7109375" style="2" hidden="1" customWidth="1"/>
    <col min="79" max="79" width="21.7109375" style="2" hidden="1" customWidth="1"/>
    <col min="80" max="80" width="23.85546875" style="2" hidden="1" customWidth="1"/>
    <col min="81" max="81" width="24.140625" style="2" hidden="1" customWidth="1"/>
    <col min="82" max="82" width="18.42578125" style="2" hidden="1" customWidth="1"/>
    <col min="83" max="83" width="17" style="2" hidden="1" customWidth="1"/>
    <col min="84" max="84" width="20" style="2" hidden="1" customWidth="1"/>
    <col min="85" max="85" width="18" style="2" hidden="1" customWidth="1"/>
    <col min="86" max="86" width="18.85546875" style="2" hidden="1" customWidth="1"/>
    <col min="87" max="87" width="20.42578125" style="2" hidden="1" customWidth="1"/>
    <col min="88" max="88" width="16.42578125" style="2" hidden="1" customWidth="1"/>
    <col min="89" max="90" width="17.5703125" style="2" hidden="1" customWidth="1"/>
    <col min="91" max="91" width="17.7109375" style="2" hidden="1" customWidth="1"/>
    <col min="92" max="92" width="19" style="2" hidden="1" customWidth="1"/>
    <col min="93" max="93" width="16.5703125" style="2" hidden="1" customWidth="1"/>
    <col min="94" max="94" width="17" style="2" hidden="1" customWidth="1"/>
    <col min="95" max="95" width="20.85546875" style="2" hidden="1" customWidth="1"/>
    <col min="96" max="96" width="18.7109375" style="2" hidden="1" customWidth="1"/>
    <col min="97" max="97" width="16.7109375" style="2" hidden="1" customWidth="1"/>
    <col min="98" max="98" width="16.85546875" style="2" hidden="1" customWidth="1"/>
    <col min="99" max="99" width="20.140625" style="2" hidden="1" customWidth="1"/>
    <col min="100" max="100" width="17.28515625" style="2" hidden="1" customWidth="1"/>
    <col min="101" max="101" width="16.85546875" style="2" hidden="1" customWidth="1"/>
    <col min="102" max="102" width="16.7109375" style="2" hidden="1" customWidth="1"/>
    <col min="103" max="103" width="20.42578125" style="2" hidden="1" customWidth="1"/>
    <col min="104" max="16384" width="9.140625" style="2"/>
  </cols>
  <sheetData>
    <row r="1" spans="1:27" s="20" customFormat="1" ht="12" customHeight="1">
      <c r="A1" s="216"/>
      <c r="B1" s="219" t="s">
        <v>900</v>
      </c>
      <c r="C1" s="219"/>
      <c r="D1" s="219"/>
      <c r="E1" s="219"/>
      <c r="F1" s="219"/>
      <c r="G1" s="219"/>
      <c r="H1" s="219"/>
      <c r="I1" s="219"/>
      <c r="J1" s="219"/>
      <c r="K1" s="219"/>
      <c r="L1" s="219"/>
      <c r="M1" s="219"/>
      <c r="N1" s="219"/>
      <c r="O1" s="210"/>
      <c r="P1" s="210"/>
      <c r="Q1" s="210"/>
      <c r="R1" s="322" t="s">
        <v>117</v>
      </c>
      <c r="S1" s="323"/>
      <c r="T1" s="323"/>
      <c r="U1" s="323"/>
      <c r="V1" s="323"/>
      <c r="W1" s="323"/>
      <c r="X1" s="323"/>
      <c r="Y1" s="106"/>
      <c r="Z1" s="91"/>
      <c r="AA1" s="91"/>
    </row>
    <row r="2" spans="1:27" s="20" customFormat="1" ht="12" customHeight="1">
      <c r="A2" s="216"/>
      <c r="B2" s="218" t="s">
        <v>0</v>
      </c>
      <c r="C2" s="218"/>
      <c r="D2" s="218"/>
      <c r="E2" s="218"/>
      <c r="F2" s="218"/>
      <c r="G2" s="218"/>
      <c r="H2" s="218"/>
      <c r="I2" s="218"/>
      <c r="J2" s="218"/>
      <c r="K2" s="218"/>
      <c r="L2" s="218"/>
      <c r="M2" s="218"/>
      <c r="N2" s="218"/>
      <c r="O2" s="210"/>
      <c r="P2" s="210"/>
      <c r="Q2" s="210"/>
      <c r="R2" s="324"/>
      <c r="S2" s="325"/>
      <c r="T2" s="325"/>
      <c r="U2" s="325"/>
      <c r="V2" s="325"/>
      <c r="W2" s="325"/>
      <c r="X2" s="325"/>
      <c r="Y2" s="106"/>
      <c r="Z2" s="91"/>
      <c r="AA2" s="91"/>
    </row>
    <row r="3" spans="1:27" s="20" customFormat="1" ht="12" customHeight="1">
      <c r="A3" s="216"/>
      <c r="B3" s="218"/>
      <c r="C3" s="218"/>
      <c r="D3" s="218"/>
      <c r="E3" s="218"/>
      <c r="F3" s="218"/>
      <c r="G3" s="218"/>
      <c r="H3" s="218"/>
      <c r="I3" s="218"/>
      <c r="J3" s="218"/>
      <c r="K3" s="218"/>
      <c r="L3" s="218"/>
      <c r="M3" s="218"/>
      <c r="N3" s="218"/>
      <c r="O3" s="210"/>
      <c r="P3" s="210"/>
      <c r="Q3" s="210"/>
      <c r="R3" s="324"/>
      <c r="S3" s="325"/>
      <c r="T3" s="325"/>
      <c r="U3" s="325"/>
      <c r="V3" s="325"/>
      <c r="W3" s="325"/>
      <c r="X3" s="325"/>
      <c r="Y3" s="106"/>
      <c r="Z3" s="91"/>
      <c r="AA3" s="91"/>
    </row>
    <row r="4" spans="1:27" s="20" customFormat="1" ht="18" customHeight="1">
      <c r="A4" s="216"/>
      <c r="B4" s="216"/>
      <c r="C4" s="216"/>
      <c r="D4" s="210" t="s">
        <v>16</v>
      </c>
      <c r="E4" s="210"/>
      <c r="F4" s="210"/>
      <c r="G4" s="210"/>
      <c r="H4" s="210"/>
      <c r="I4" s="210"/>
      <c r="J4" s="210"/>
      <c r="K4" s="210"/>
      <c r="L4" s="329"/>
      <c r="M4" s="329"/>
      <c r="N4" s="329"/>
      <c r="O4" s="329"/>
      <c r="P4" s="329"/>
      <c r="Q4" s="210"/>
      <c r="R4" s="324"/>
      <c r="S4" s="325"/>
      <c r="T4" s="325"/>
      <c r="U4" s="325"/>
      <c r="V4" s="325"/>
      <c r="W4" s="325"/>
      <c r="X4" s="325"/>
      <c r="Y4" s="106"/>
      <c r="Z4" s="91"/>
      <c r="AA4" s="91"/>
    </row>
    <row r="5" spans="1:27" s="20" customFormat="1" ht="11.25" customHeight="1">
      <c r="A5" s="216"/>
      <c r="B5" s="216"/>
      <c r="C5" s="216"/>
      <c r="D5" s="216"/>
      <c r="E5" s="216"/>
      <c r="F5" s="216"/>
      <c r="G5" s="216"/>
      <c r="H5" s="216"/>
      <c r="I5" s="216"/>
      <c r="J5" s="216"/>
      <c r="K5" s="216"/>
      <c r="L5" s="216"/>
      <c r="M5" s="216"/>
      <c r="N5" s="216"/>
      <c r="O5" s="216"/>
      <c r="P5" s="216"/>
      <c r="Q5" s="210"/>
      <c r="R5" s="324"/>
      <c r="S5" s="325"/>
      <c r="T5" s="325"/>
      <c r="U5" s="325"/>
      <c r="V5" s="325"/>
      <c r="W5" s="325"/>
      <c r="X5" s="325"/>
      <c r="Y5" s="106"/>
      <c r="Z5" s="91"/>
      <c r="AA5" s="91"/>
    </row>
    <row r="6" spans="1:27" s="22" customFormat="1" ht="21.95" customHeight="1">
      <c r="A6" s="215" t="s">
        <v>332</v>
      </c>
      <c r="B6" s="215"/>
      <c r="C6" s="215"/>
      <c r="D6" s="215"/>
      <c r="E6" s="217" t="str">
        <f>Sheet1!$E$6</f>
        <v xml:space="preserve">Architecture </v>
      </c>
      <c r="F6" s="217"/>
      <c r="G6" s="217"/>
      <c r="H6" s="217"/>
      <c r="I6" s="217"/>
      <c r="J6" s="217"/>
      <c r="K6" s="217"/>
      <c r="L6" s="217"/>
      <c r="M6" s="217"/>
      <c r="N6" s="217"/>
      <c r="O6" s="217"/>
      <c r="P6" s="217"/>
      <c r="Q6" s="210"/>
      <c r="R6" s="324"/>
      <c r="S6" s="325"/>
      <c r="T6" s="325"/>
      <c r="U6" s="326"/>
      <c r="V6" s="326"/>
      <c r="W6" s="326"/>
      <c r="X6" s="326"/>
      <c r="Y6" s="107"/>
      <c r="Z6" s="92"/>
      <c r="AA6" s="92"/>
    </row>
    <row r="7" spans="1:27" s="22" customFormat="1" ht="21.95" customHeight="1">
      <c r="A7" s="215" t="s">
        <v>333</v>
      </c>
      <c r="B7" s="215"/>
      <c r="C7" s="217" t="str">
        <f>Sheet1!$C$7</f>
        <v>B.ARCH</v>
      </c>
      <c r="D7" s="217"/>
      <c r="E7" s="217"/>
      <c r="F7" s="217"/>
      <c r="G7" s="217"/>
      <c r="H7" s="217"/>
      <c r="I7" s="217"/>
      <c r="J7" s="217"/>
      <c r="K7" s="217"/>
      <c r="L7" s="217"/>
      <c r="M7" s="217"/>
      <c r="N7" s="217"/>
      <c r="O7" s="217"/>
      <c r="P7" s="217"/>
      <c r="Q7" s="210"/>
      <c r="R7" s="324"/>
      <c r="S7" s="325"/>
      <c r="T7" s="325"/>
      <c r="U7" s="326"/>
      <c r="V7" s="326"/>
      <c r="W7" s="326"/>
      <c r="X7" s="326"/>
      <c r="Y7" s="107"/>
      <c r="Z7" s="92"/>
      <c r="AA7" s="92"/>
    </row>
    <row r="8" spans="1:27" s="22" customFormat="1" ht="21.95" customHeight="1">
      <c r="A8" s="40" t="s">
        <v>1</v>
      </c>
      <c r="B8" s="27" t="str">
        <f>Sheet1!$B$8</f>
        <v>Eighth</v>
      </c>
      <c r="C8" s="26" t="s">
        <v>2</v>
      </c>
      <c r="D8" s="28" t="str">
        <f>Sheet1!$D$8</f>
        <v>Fourth</v>
      </c>
      <c r="E8" s="331" t="s">
        <v>3</v>
      </c>
      <c r="F8" s="331"/>
      <c r="G8" s="332" t="str">
        <f>Sheet1!$G$8</f>
        <v>18AR</v>
      </c>
      <c r="H8" s="332"/>
      <c r="I8" s="333" t="str">
        <f>Sheet1!$I$8</f>
        <v>Regular Exam</v>
      </c>
      <c r="J8" s="333"/>
      <c r="K8" s="333"/>
      <c r="L8" s="333"/>
      <c r="M8" s="330" t="str">
        <f>Sheet1!$M$8</f>
        <v>Oct, 2023</v>
      </c>
      <c r="N8" s="330"/>
      <c r="O8" s="330"/>
      <c r="P8" s="330"/>
      <c r="Q8" s="210"/>
      <c r="R8" s="324"/>
      <c r="S8" s="325"/>
      <c r="T8" s="325"/>
      <c r="U8" s="326"/>
      <c r="V8" s="326"/>
      <c r="W8" s="326"/>
      <c r="X8" s="326"/>
      <c r="Y8" s="107"/>
      <c r="Z8" s="92"/>
      <c r="AA8" s="92"/>
    </row>
    <row r="9" spans="1:27" s="22" customFormat="1" ht="21.95" customHeight="1">
      <c r="A9" s="25" t="s">
        <v>4</v>
      </c>
      <c r="B9" s="217" t="str">
        <f>Sheet1!$B$9</f>
        <v>Architectural Design-VII</v>
      </c>
      <c r="C9" s="217"/>
      <c r="D9" s="217"/>
      <c r="E9" s="217"/>
      <c r="F9" s="217"/>
      <c r="G9" s="217"/>
      <c r="H9" s="217"/>
      <c r="I9" s="217"/>
      <c r="J9" s="217"/>
      <c r="K9" s="217"/>
      <c r="L9" s="336" t="s">
        <v>5</v>
      </c>
      <c r="M9" s="336"/>
      <c r="N9" s="336"/>
      <c r="O9" s="335" t="str">
        <f>Sheet1!$O$9</f>
        <v>16/10/2023</v>
      </c>
      <c r="P9" s="335"/>
      <c r="Q9" s="210"/>
      <c r="R9" s="324"/>
      <c r="S9" s="325"/>
      <c r="T9" s="325"/>
      <c r="U9" s="326"/>
      <c r="V9" s="326"/>
      <c r="W9" s="326"/>
      <c r="X9" s="326"/>
      <c r="Y9" s="107"/>
      <c r="Z9" s="92"/>
      <c r="AA9" s="92"/>
    </row>
    <row r="10" spans="1:27" s="22" customFormat="1" ht="21.95" customHeight="1">
      <c r="A10" s="215" t="s">
        <v>328</v>
      </c>
      <c r="B10" s="215"/>
      <c r="C10" s="305" t="str">
        <f>Sheet1!$C$10</f>
        <v>Dr. Siraj Ahmed</v>
      </c>
      <c r="D10" s="305"/>
      <c r="E10" s="305"/>
      <c r="F10" s="305"/>
      <c r="G10" s="305"/>
      <c r="H10" s="212" t="s">
        <v>329</v>
      </c>
      <c r="I10" s="212"/>
      <c r="J10" s="212"/>
      <c r="K10" s="334" t="str">
        <f>Sheet1!$K$10</f>
        <v>Dr. Furqan Ahmed</v>
      </c>
      <c r="L10" s="334"/>
      <c r="M10" s="334"/>
      <c r="N10" s="334"/>
      <c r="O10" s="334"/>
      <c r="P10" s="334"/>
      <c r="Q10" s="210"/>
      <c r="R10" s="324"/>
      <c r="S10" s="325"/>
      <c r="T10" s="325"/>
      <c r="U10" s="326"/>
      <c r="V10" s="326"/>
      <c r="W10" s="326"/>
      <c r="X10" s="326"/>
      <c r="Y10" s="107"/>
      <c r="Z10" s="92"/>
      <c r="AA10" s="92"/>
    </row>
    <row r="11" spans="1:27" s="20" customFormat="1" ht="9.9499999999999993" customHeight="1">
      <c r="A11" s="232"/>
      <c r="B11" s="232"/>
      <c r="C11" s="232"/>
      <c r="D11" s="306" t="s">
        <v>384</v>
      </c>
      <c r="E11" s="306"/>
      <c r="F11" s="306" t="s">
        <v>384</v>
      </c>
      <c r="G11" s="306"/>
      <c r="H11" s="230" t="s">
        <v>384</v>
      </c>
      <c r="I11" s="230"/>
      <c r="J11" s="230" t="s">
        <v>384</v>
      </c>
      <c r="K11" s="230"/>
      <c r="L11" s="337"/>
      <c r="M11" s="337"/>
      <c r="N11" s="337"/>
      <c r="O11" s="337"/>
      <c r="P11" s="337"/>
      <c r="Q11" s="210"/>
      <c r="R11" s="324"/>
      <c r="S11" s="325"/>
      <c r="T11" s="325"/>
      <c r="U11" s="326"/>
      <c r="V11" s="326"/>
      <c r="W11" s="326"/>
      <c r="X11" s="326"/>
      <c r="Y11" s="107"/>
      <c r="Z11" s="92"/>
      <c r="AA11" s="92"/>
    </row>
    <row r="12" spans="1:27" s="20" customFormat="1" ht="18" customHeight="1">
      <c r="A12" s="233" t="s">
        <v>7</v>
      </c>
      <c r="B12" s="236" t="s">
        <v>8</v>
      </c>
      <c r="C12" s="237"/>
      <c r="D12" s="220" t="s">
        <v>17</v>
      </c>
      <c r="E12" s="220"/>
      <c r="F12" s="220"/>
      <c r="G12" s="220"/>
      <c r="H12" s="220" t="s">
        <v>18</v>
      </c>
      <c r="I12" s="220"/>
      <c r="J12" s="220"/>
      <c r="K12" s="220"/>
      <c r="L12" s="220"/>
      <c r="M12" s="220"/>
      <c r="N12" s="220" t="s">
        <v>377</v>
      </c>
      <c r="O12" s="220"/>
      <c r="P12" s="222" t="s">
        <v>10</v>
      </c>
      <c r="Q12" s="210"/>
      <c r="R12" s="324"/>
      <c r="S12" s="325"/>
      <c r="T12" s="325"/>
      <c r="U12" s="326"/>
      <c r="V12" s="326"/>
      <c r="W12" s="326"/>
      <c r="X12" s="326"/>
      <c r="Y12" s="107"/>
      <c r="Z12" s="92"/>
      <c r="AA12" s="92"/>
    </row>
    <row r="13" spans="1:27" s="20" customFormat="1" ht="18" customHeight="1">
      <c r="A13" s="234"/>
      <c r="B13" s="238"/>
      <c r="C13" s="239"/>
      <c r="D13" s="220"/>
      <c r="E13" s="220"/>
      <c r="F13" s="220"/>
      <c r="G13" s="220"/>
      <c r="H13" s="220"/>
      <c r="I13" s="220"/>
      <c r="J13" s="220"/>
      <c r="K13" s="220"/>
      <c r="L13" s="220"/>
      <c r="M13" s="220"/>
      <c r="N13" s="220"/>
      <c r="O13" s="220"/>
      <c r="P13" s="222"/>
      <c r="Q13" s="210"/>
      <c r="R13" s="324"/>
      <c r="S13" s="325"/>
      <c r="T13" s="325"/>
      <c r="U13" s="327"/>
      <c r="V13" s="327"/>
      <c r="W13" s="327"/>
      <c r="X13" s="327"/>
      <c r="Y13" s="108"/>
      <c r="Z13" s="93"/>
      <c r="AA13" s="93"/>
    </row>
    <row r="14" spans="1:27" s="20" customFormat="1" ht="18" customHeight="1">
      <c r="A14" s="234"/>
      <c r="B14" s="238"/>
      <c r="C14" s="239"/>
      <c r="D14" s="170" t="s">
        <v>373</v>
      </c>
      <c r="E14" s="171"/>
      <c r="F14" s="170" t="s">
        <v>374</v>
      </c>
      <c r="G14" s="171"/>
      <c r="H14" s="165" t="s">
        <v>375</v>
      </c>
      <c r="I14" s="165"/>
      <c r="J14" s="165" t="s">
        <v>376</v>
      </c>
      <c r="K14" s="165"/>
      <c r="L14" s="165" t="s">
        <v>377</v>
      </c>
      <c r="M14" s="165"/>
      <c r="N14" s="220"/>
      <c r="O14" s="220"/>
      <c r="P14" s="222"/>
      <c r="Q14" s="210"/>
      <c r="R14" s="324"/>
      <c r="S14" s="325"/>
      <c r="T14" s="325"/>
      <c r="U14" s="327"/>
      <c r="V14" s="327"/>
      <c r="W14" s="327"/>
      <c r="X14" s="327"/>
      <c r="Y14" s="108"/>
      <c r="Z14" s="93"/>
      <c r="AA14" s="93"/>
    </row>
    <row r="15" spans="1:27" s="20" customFormat="1" ht="12" customHeight="1">
      <c r="A15" s="234"/>
      <c r="B15" s="238"/>
      <c r="C15" s="239"/>
      <c r="D15" s="172"/>
      <c r="E15" s="173"/>
      <c r="F15" s="172"/>
      <c r="G15" s="173"/>
      <c r="H15" s="165"/>
      <c r="I15" s="165"/>
      <c r="J15" s="165"/>
      <c r="K15" s="165"/>
      <c r="L15" s="165"/>
      <c r="M15" s="165"/>
      <c r="N15" s="220"/>
      <c r="O15" s="220"/>
      <c r="P15" s="222"/>
      <c r="Q15" s="210"/>
      <c r="R15" s="324"/>
      <c r="S15" s="325"/>
      <c r="T15" s="325"/>
      <c r="U15" s="327"/>
      <c r="V15" s="327"/>
      <c r="W15" s="327"/>
      <c r="X15" s="327"/>
      <c r="Y15" s="108"/>
      <c r="Z15" s="93"/>
      <c r="AA15" s="93"/>
    </row>
    <row r="16" spans="1:27" s="20" customFormat="1" ht="2.25" customHeight="1" thickBot="1">
      <c r="A16" s="234"/>
      <c r="B16" s="238"/>
      <c r="C16" s="239"/>
      <c r="D16" s="172"/>
      <c r="E16" s="173"/>
      <c r="F16" s="172"/>
      <c r="G16" s="173"/>
      <c r="H16" s="166"/>
      <c r="I16" s="166"/>
      <c r="J16" s="166"/>
      <c r="K16" s="166"/>
      <c r="L16" s="166"/>
      <c r="M16" s="166"/>
      <c r="N16" s="221"/>
      <c r="O16" s="221"/>
      <c r="P16" s="222"/>
      <c r="Q16" s="210"/>
      <c r="R16" s="328"/>
      <c r="S16" s="325"/>
      <c r="T16" s="325"/>
      <c r="U16" s="327"/>
      <c r="V16" s="327"/>
      <c r="W16" s="327"/>
      <c r="X16" s="327"/>
      <c r="Y16" s="108"/>
      <c r="Z16" s="93"/>
      <c r="AA16" s="93"/>
    </row>
    <row r="17" spans="1:103" s="20" customFormat="1" ht="18" customHeight="1">
      <c r="A17" s="234"/>
      <c r="B17" s="238"/>
      <c r="C17" s="239"/>
      <c r="D17" s="34" t="s">
        <v>9</v>
      </c>
      <c r="E17" s="35">
        <f>(10*O17)/100</f>
        <v>20</v>
      </c>
      <c r="F17" s="34" t="s">
        <v>9</v>
      </c>
      <c r="G17" s="35">
        <f>(30*O17)/100</f>
        <v>60</v>
      </c>
      <c r="H17" s="34" t="s">
        <v>9</v>
      </c>
      <c r="I17" s="35">
        <f>(30*O17)/100</f>
        <v>60</v>
      </c>
      <c r="J17" s="34" t="s">
        <v>9</v>
      </c>
      <c r="K17" s="35">
        <f>(30*O17)/100</f>
        <v>60</v>
      </c>
      <c r="L17" s="34" t="s">
        <v>9</v>
      </c>
      <c r="M17" s="35">
        <f>(I17+K17)</f>
        <v>120</v>
      </c>
      <c r="N17" s="34" t="s">
        <v>9</v>
      </c>
      <c r="O17" s="36">
        <f>Sheet1!$O$17</f>
        <v>200</v>
      </c>
      <c r="P17" s="312"/>
      <c r="Q17" s="210"/>
      <c r="R17" s="319" t="s">
        <v>334</v>
      </c>
      <c r="S17" s="222" t="s">
        <v>330</v>
      </c>
      <c r="T17" s="222"/>
      <c r="U17" s="222"/>
      <c r="V17" s="222" t="s">
        <v>331</v>
      </c>
      <c r="W17" s="222"/>
      <c r="X17" s="222"/>
      <c r="Y17" s="103"/>
      <c r="Z17" s="88"/>
      <c r="AA17" s="88"/>
    </row>
    <row r="18" spans="1:103" s="30" customFormat="1" ht="15" customHeight="1">
      <c r="A18" s="234"/>
      <c r="B18" s="238"/>
      <c r="C18" s="239"/>
      <c r="D18" s="163"/>
      <c r="E18" s="228"/>
      <c r="F18" s="163"/>
      <c r="G18" s="228"/>
      <c r="H18" s="163"/>
      <c r="I18" s="228"/>
      <c r="J18" s="163"/>
      <c r="K18" s="228"/>
      <c r="L18" s="226" t="s">
        <v>371</v>
      </c>
      <c r="M18" s="227"/>
      <c r="N18" s="226" t="s">
        <v>372</v>
      </c>
      <c r="O18" s="227"/>
      <c r="P18" s="37"/>
      <c r="Q18" s="210"/>
      <c r="R18" s="320"/>
      <c r="S18" s="222"/>
      <c r="T18" s="222"/>
      <c r="U18" s="222"/>
      <c r="V18" s="222"/>
      <c r="W18" s="222"/>
      <c r="X18" s="222"/>
      <c r="Y18" s="103"/>
      <c r="Z18" s="88"/>
      <c r="AA18" s="88"/>
    </row>
    <row r="19" spans="1:103" s="30" customFormat="1" ht="18.95" customHeight="1">
      <c r="A19" s="235"/>
      <c r="B19" s="240"/>
      <c r="C19" s="241"/>
      <c r="D19" s="226" t="s">
        <v>367</v>
      </c>
      <c r="E19" s="227"/>
      <c r="F19" s="226" t="s">
        <v>368</v>
      </c>
      <c r="G19" s="227"/>
      <c r="H19" s="226" t="s">
        <v>369</v>
      </c>
      <c r="I19" s="227"/>
      <c r="J19" s="226" t="s">
        <v>370</v>
      </c>
      <c r="K19" s="227"/>
      <c r="L19" s="313" t="s">
        <v>378</v>
      </c>
      <c r="M19" s="314"/>
      <c r="N19" s="216"/>
      <c r="O19" s="228"/>
      <c r="P19" s="29"/>
      <c r="Q19" s="210"/>
      <c r="R19" s="321"/>
      <c r="S19" s="222"/>
      <c r="T19" s="222"/>
      <c r="U19" s="222"/>
      <c r="V19" s="222"/>
      <c r="W19" s="222"/>
      <c r="X19" s="222"/>
      <c r="Y19" s="103"/>
      <c r="Z19" s="88"/>
      <c r="AA19" s="88"/>
    </row>
    <row r="20" spans="1:103" s="49" customFormat="1" ht="5.0999999999999996" customHeight="1">
      <c r="A20" s="48"/>
      <c r="B20" s="236"/>
      <c r="C20" s="237"/>
      <c r="D20" s="159" t="s">
        <v>384</v>
      </c>
      <c r="E20" s="160"/>
      <c r="F20" s="159" t="s">
        <v>384</v>
      </c>
      <c r="G20" s="160"/>
      <c r="H20" s="159" t="s">
        <v>384</v>
      </c>
      <c r="I20" s="160"/>
      <c r="J20" s="159" t="s">
        <v>384</v>
      </c>
      <c r="K20" s="160"/>
      <c r="L20" s="317"/>
      <c r="M20" s="318"/>
      <c r="N20" s="338"/>
      <c r="O20" s="339"/>
      <c r="P20" s="37"/>
      <c r="Q20" s="210"/>
      <c r="R20" s="54"/>
      <c r="S20" s="340"/>
      <c r="T20" s="341"/>
      <c r="U20" s="342"/>
      <c r="V20" s="284"/>
      <c r="W20" s="285"/>
      <c r="X20" s="223"/>
      <c r="Y20" s="103"/>
      <c r="Z20" s="88"/>
      <c r="AA20" s="88"/>
      <c r="AF20" s="49" t="b">
        <f>Sheet8!$AF$40</f>
        <v>0</v>
      </c>
      <c r="AG20" s="69" t="str">
        <f>IF(AND(AF21=TRUE, AF20=TRUE),IF(A21-Sheet8!A40=1,"OK","INCORRECT"),"")</f>
        <v/>
      </c>
      <c r="BO20" s="49" t="str">
        <f>Sheet8!BO40</f>
        <v/>
      </c>
      <c r="BP20" s="49" t="b">
        <f>Sheet8!BP40</f>
        <v>0</v>
      </c>
      <c r="BQ20" s="49" t="b">
        <f>Sheet8!BQ40</f>
        <v>0</v>
      </c>
      <c r="BR20" s="49" t="b">
        <f>Sheet8!BR40</f>
        <v>0</v>
      </c>
      <c r="BS20" s="49" t="str">
        <f>Sheet8!BS40</f>
        <v/>
      </c>
      <c r="BT20" s="49" t="str">
        <f>Sheet8!BT40</f>
        <v/>
      </c>
      <c r="BU20" s="49" t="str">
        <f>Sheet8!BU40</f>
        <v/>
      </c>
      <c r="BV20" s="49" t="str">
        <f>Sheet8!BV40</f>
        <v/>
      </c>
      <c r="BW20" s="49" t="str">
        <f>Sheet8!BW40</f>
        <v/>
      </c>
      <c r="BX20" s="49" t="str">
        <f>Sheet8!BX40</f>
        <v>INCORRECT</v>
      </c>
      <c r="BY20" s="49" t="b">
        <f>Sheet8!BY40</f>
        <v>0</v>
      </c>
      <c r="BZ20" s="49" t="str">
        <f>Sheet8!BZ40</f>
        <v/>
      </c>
      <c r="CA20" s="49" t="b">
        <f>Sheet8!CA40</f>
        <v>0</v>
      </c>
      <c r="CB20" s="49" t="b">
        <f>Sheet8!CB40</f>
        <v>0</v>
      </c>
      <c r="CC20" s="49" t="b">
        <f>Sheet8!CC40</f>
        <v>0</v>
      </c>
      <c r="CD20" s="49" t="b">
        <f>Sheet8!CD40</f>
        <v>0</v>
      </c>
      <c r="CE20" s="49" t="b">
        <f>Sheet8!CE40</f>
        <v>0</v>
      </c>
      <c r="CF20" s="49" t="b">
        <f>Sheet8!CF40</f>
        <v>0</v>
      </c>
      <c r="CG20" s="49" t="str">
        <f>Sheet8!CG40</f>
        <v/>
      </c>
      <c r="CH20" s="49" t="str">
        <f>Sheet8!CH40</f>
        <v/>
      </c>
      <c r="CI20" s="49" t="str">
        <f>Sheet8!CI40</f>
        <v/>
      </c>
      <c r="CJ20" s="49" t="str">
        <f>Sheet8!CJ40</f>
        <v/>
      </c>
      <c r="CK20" s="49" t="str">
        <f>Sheet8!CK40</f>
        <v/>
      </c>
      <c r="CL20" s="49" t="str">
        <f>Sheet8!CL40</f>
        <v/>
      </c>
      <c r="CM20" s="49" t="str">
        <f>Sheet8!CM40</f>
        <v/>
      </c>
      <c r="CN20" s="49" t="str">
        <f>Sheet8!CN40</f>
        <v/>
      </c>
      <c r="CO20" s="49" t="str">
        <f>Sheet8!CO40</f>
        <v>NO</v>
      </c>
      <c r="CP20" s="49" t="str">
        <f>Sheet8!CP40</f>
        <v>NO</v>
      </c>
      <c r="CQ20" s="49" t="str">
        <f>Sheet8!CQ40</f>
        <v>NO</v>
      </c>
      <c r="CR20" s="49" t="str">
        <f>Sheet8!CR40</f>
        <v>NO</v>
      </c>
      <c r="CS20" s="49" t="str">
        <f>Sheet8!CS40</f>
        <v>OK</v>
      </c>
      <c r="CT20" s="49" t="b">
        <f>Sheet8!CT40</f>
        <v>0</v>
      </c>
      <c r="CU20" s="49" t="b">
        <f>Sheet8!CU40</f>
        <v>0</v>
      </c>
      <c r="CV20" s="49" t="b">
        <f>Sheet8!CV40</f>
        <v>0</v>
      </c>
      <c r="CW20" s="49" t="b">
        <f>Sheet8!CW40</f>
        <v>0</v>
      </c>
      <c r="CX20" s="49" t="str">
        <f>Sheet8!CX40</f>
        <v>SEQUENCE INCORRECT</v>
      </c>
      <c r="CY20" s="49">
        <f>Sheet8!CY40</f>
        <v>18</v>
      </c>
    </row>
    <row r="21" spans="1:103" s="20" customFormat="1" ht="18.95" customHeight="1" thickBot="1">
      <c r="A21" s="51"/>
      <c r="B21" s="157"/>
      <c r="C21" s="158"/>
      <c r="D21" s="157"/>
      <c r="E21" s="158"/>
      <c r="F21" s="157"/>
      <c r="G21" s="158"/>
      <c r="H21" s="157"/>
      <c r="I21" s="158"/>
      <c r="J21" s="157"/>
      <c r="K21" s="158"/>
      <c r="L21" s="151" t="str">
        <f>IF(AND(B21&lt;&gt;"", H21&lt;&gt;"", J21&lt;&gt;"",OR(H21&lt;=I17,H21="ABS"),OR(J21&lt;=K17,J21="ABS")),IF(AND(J21="ABS"),"ABS",IF(SUM(H21:J21)=0,"ZERO",SUM(H21,J21))),"")</f>
        <v/>
      </c>
      <c r="M21" s="151"/>
      <c r="N21" s="286" t="str">
        <f>IF(AND(A21&lt;&gt;"",B21&lt;&gt;"",D21&lt;&gt;"", F21&lt;&gt;"", H21&lt;&gt;"", J21&lt;&gt;"",S21="", R21="OK", V21="",OR(D21&lt;=E17,D21="ABS"),OR(F21&lt;=G17,F21="ABS"),OR(H21&lt;=I17,H21="ABS"),OR(J21&lt;=K17,J21="ABS")),IF(AND(OR(D21=0,D21="ABS"),OR(F21=0,F21="ABS"),OR(L21=0,L21="ABS"),D21="ABS",F21="ABS",L21="ABS"),"ABS",IF(AND(SUM(D21:F21)=0,OR(L21="ZERO",L21="ABS")),"ZERO",IF(L21="ABS",SUM(D21,F21),SUM(D21,F21,H21,J21)))),"")</f>
        <v/>
      </c>
      <c r="O21" s="153"/>
      <c r="P21" s="97" t="str">
        <f>IF(N21="","",IF(O17=250,LOOKUP(N21,{"ABS","ZERO",0,125,137,150,165,187,212},{"FAIL","FAIL","FAIL","C","C+","B","B+","A","A+"}),IF(O17=200,LOOKUP(N21,{"ABS","ZERO",0,100,110,120,132,150,170},{"FAIL","FAIL","FAIL","C","C+","B","B+","A","A+"}),IF(O17=150,LOOKUP(N21,{"ABS","ZERO",0,75,82,90,99,112,127},{"FAIL","FAIL","FAIL","C","C+","B","B+","A","A+"}),IF(O17=100,LOOKUP(N21,{"ABS","ZERO",0,50,55,60,66,75,85},{"FAIL","FAIL","FAIL","C","C+","B","B+","A","A+"}),IF(O17=50,LOOKUP(N21,{"ABS","ZERO",0,25,27,30,33,37,42},{"FAIL","FAIL","FAIL","C","C+","B","B+","A","A+"})))))))</f>
        <v/>
      </c>
      <c r="Q21" s="210"/>
      <c r="R21" s="66" t="str">
        <f>IF(A21&lt;&gt;"",IF(CX21="SEQUENCE CORRECT",IF(OR(T(AB21)="OK",T(Z21)="oKK",T(Y21)="oKK",T(AA21)="oKK",T(AC21)="oOk",T(AD21)="Okk",AE21="ok"),"OK","FORMAT INCORRECT"),"SEQUENCE INCORRECT"),"")</f>
        <v/>
      </c>
      <c r="S21" s="315" t="str">
        <f>IF(AND(A21&lt;&gt;"",B21&lt;&gt;""),IF(OR(D21&lt;&gt;"ABS"),IF(OR(AND(D21&lt;ROUNDDOWN((0.7*E17),0),D21&lt;&gt;0),D21&gt;E17,D21=""),"Attendance Marks incorrect",""),""),"")</f>
        <v/>
      </c>
      <c r="T21" s="316"/>
      <c r="U21" s="316"/>
      <c r="V21" s="167" t="str">
        <f>IF(OR(AND(OR(F21&lt;=G17, F21=0, F21="ABS"),OR(H21&lt;=I17, H21=0, H21="ABS"),OR(J21&lt;=K17, J21=0,J21="ABS"))),IF(OR(AND(A21="",B21="",D21="",F21="",H21="",J21=""),AND(A21&lt;&gt;"",B21&lt;&gt;"",D21&lt;&gt;"",F21&lt;&gt;"",H21&lt;&gt;"",J21&lt;&gt;"", AG21="OK")),"","Given Marks or Format is incorrect"),"Given Marks or Format is incorrect")</f>
        <v/>
      </c>
      <c r="W21" s="168"/>
      <c r="X21" s="169"/>
      <c r="Y21" s="109" t="b">
        <f>IF(AND(EXACT(LEFT(B21,3),LEFT(G10,3)),MID(B21,4,1)="-",ISNUMBER(INT(MID(B21,5,1))),ISNUMBER(INT(MID(B21,6,1))),MID(B21,5,2)&lt;&gt;"00",MID(B21,5,2)&lt;&gt;MID(G10,2,2),EXACT(MID(B21,7,4),RIGHT(G10,4)),ISNUMBER(INT(MID(B21,11,1))),ISNUMBER(INT(MID(B21,12,1))),MID(B21,11,2)&lt;&gt;"00",OR(ISNUMBER(INT(MID(B21,11,3))),MID(B21,13,1)=""),OR(AND(ISNUMBER(INT(MID(B21,11,3))),MID(B21,11,1)&lt;&gt;"0",MID(B21,14,1)=""),AND((ISNUMBER(INT(MID(B21,11,2)))),MID(B21,13,1)=""))),"oKK")</f>
        <v>0</v>
      </c>
      <c r="Z21" s="1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1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12" t="b">
        <f>IF(AND( EXACT(LEFT(B21,LEN(G8)), G8),ISNUMBER(INT(MID(B21,(LEN(G8)+1),1))),ISNUMBER(INT(MID(B21,(LEN(G8)+2),1))), MID(B21,(LEN(G8)+1),2)&lt;&gt;"00",OR(ISNUMBER(INT(MID(B21,(LEN(G8)+3),1))),MID(B21,(LEN(G8)+3),1)=""),  OR(AND(ISNUMBER(INT(MID(B21,(LEN(G8)+1),3))),MID(B21,(LEN(G8)+1),1)&lt;&gt;"0", MID(B21,(LEN(G8)+4),1)=""),AND((ISNUMBER(INT(MID(B21,(LEN(G8)+1),2)))),MID(B21,(LEN(G8)+3),1)=""))),"OK")</f>
        <v>0</v>
      </c>
      <c r="AC21" s="1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14" t="b">
        <f>IF(LEFT(B21,1)="K",IF(AND(EXACT(LEFT(B21,3),LEFT(G8,3)),MID(B21,4,1)="-",ISNUMBER(INT(MID(B21,5,1))),ISNUMBER(INT(MID(B21,6,1))),MID(B21,5,2)&lt;&gt;"00", MID(B21,5,2)&lt;&gt;MID(G8,2,2),EXACT(MID(B21,7,2), RIGHT(G8,2)),ISNUMBER(INT(MID(B21,9,1))),ISNUMBER(INT(MID(B21,10,1))),MID(B21,9,2)&lt;&gt;"00",OR(ISNUMBER(INT(MID(B21,9,3))),MID(B21,11,1)=""),OR(AND(ISNUMBER(INT(MID(B21,9,3))),MID(B21,9,1)&lt;&gt;"0",MID(B21,12,1)=""),AND((ISNUMBER(INT(MID(B21,9,2)))),MID(B21,11,1)=""))),"oKK"))</f>
        <v>0</v>
      </c>
      <c r="AE21" s="15"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20" t="b">
        <f>IF(ISNUMBER(A21)&lt;&gt;"",AND(ISNUMBER(INT(MID(A21,1,3))),MID(A21,4,1)="",MID(A21,1,1)&lt;&gt;"0"))</f>
        <v>0</v>
      </c>
      <c r="AG21" s="69" t="str">
        <f>IF(AND(AG20="OK",AF21=TRUE),"OK","S# INCORRECT")</f>
        <v>S# INCORRECT</v>
      </c>
      <c r="BO21" s="55" t="str">
        <f>RIGHT(B21,3)</f>
        <v/>
      </c>
      <c r="BP21" s="55" t="b">
        <f>ISNUMBER(INT((MID(BO21,1,1))))</f>
        <v>0</v>
      </c>
      <c r="BQ21" s="55" t="b">
        <f>ISNUMBER(INT((MID(BO21,2,1))))</f>
        <v>0</v>
      </c>
      <c r="BR21" s="55" t="b">
        <f>ISNUMBER(INT((MID(BO21,3,1))))</f>
        <v>0</v>
      </c>
      <c r="BS21" s="55" t="str">
        <f>IF(BP21=TRUE, MID(BO21,1,1),"")</f>
        <v/>
      </c>
      <c r="BT21" s="55" t="str">
        <f>IF(BQ21=TRUE, MID(BO21,2,1),"")</f>
        <v/>
      </c>
      <c r="BU21" s="55" t="str">
        <f>IF(BR21=TRUE, MID(BO21,3,1),"")</f>
        <v/>
      </c>
      <c r="BV21" s="55" t="str">
        <f>T(BS21)&amp;T(BT21)&amp;T(BU21)</f>
        <v/>
      </c>
      <c r="BW21" s="60" t="str">
        <f>IF(BV21="","",INT(TRIM(BV21)))</f>
        <v/>
      </c>
      <c r="BX21" s="61" t="str">
        <f>"OK"</f>
        <v>OK</v>
      </c>
      <c r="BY21" s="55" t="b">
        <f>BW21&gt;BW20</f>
        <v>0</v>
      </c>
      <c r="BZ21" s="62" t="str">
        <f>LEFT(B21,6)</f>
        <v/>
      </c>
      <c r="CA21" s="55" t="b">
        <f>ISNUMBER(INT((MID(BZ21,1,1))))</f>
        <v>0</v>
      </c>
      <c r="CB21" s="55" t="b">
        <f>ISNUMBER(INT((MID(BZ21,2,1))))</f>
        <v>0</v>
      </c>
      <c r="CC21" s="55" t="b">
        <f>ISNUMBER(INT((MID(BZ21,3,1))))</f>
        <v>0</v>
      </c>
      <c r="CD21" s="55" t="b">
        <f>ISNUMBER(INT((MID(BZ21,4,1))))</f>
        <v>0</v>
      </c>
      <c r="CE21" s="55" t="b">
        <f>ISNUMBER(INT((MID(BZ21,5,1))))</f>
        <v>0</v>
      </c>
      <c r="CF21" s="55" t="b">
        <f>ISNUMBER(INT((MID(BZ21,6,1))))</f>
        <v>0</v>
      </c>
      <c r="CG21" s="55" t="str">
        <f>IF(CA21=TRUE, MID(BZ21,1,1),"")</f>
        <v/>
      </c>
      <c r="CH21" s="55" t="str">
        <f>IF(CB21=TRUE, MID(BZ21,2,1),"")</f>
        <v/>
      </c>
      <c r="CI21" s="55" t="str">
        <f>IF(CC21=TRUE, MID(BZ21,3,1),"")</f>
        <v/>
      </c>
      <c r="CJ21" s="55" t="str">
        <f>IF(CD21=TRUE, MID(BZ21,4,1),"")</f>
        <v/>
      </c>
      <c r="CK21" s="55" t="str">
        <f>IF(CE21=TRUE, MID(BZ21,5,1),"")</f>
        <v/>
      </c>
      <c r="CL21" s="55" t="str">
        <f>IF(CF21=TRUE, MID(BZ21,6,1),"")</f>
        <v/>
      </c>
      <c r="CM21" s="62" t="str">
        <f>TRIM(T(CG21)&amp;T(CH21)&amp;T(CI21))</f>
        <v/>
      </c>
      <c r="CN21" s="62" t="str">
        <f>TRIM(T(CJ21)&amp;T(CK21)&amp;T(CL21))</f>
        <v/>
      </c>
      <c r="CO21" s="63" t="str">
        <f>IF(OR(MID(BZ21,3,1)="-",MID(BZ21,4,1)="-"),T(CM21),"NO")</f>
        <v>NO</v>
      </c>
      <c r="CP21" s="63" t="str">
        <f>IF(OR(MID(BZ21,3,1)="-",MID(BZ21,4,1)="-"),T(CN21),"NO")</f>
        <v>NO</v>
      </c>
      <c r="CQ21" s="61" t="str">
        <f>IF(AND(CO21&lt;&gt;"NO", CP21&lt;&gt;"NO"),IF(CP21&lt;CO21,"OK","INCORRECT"),"NO")</f>
        <v>NO</v>
      </c>
      <c r="CR21" s="61" t="str">
        <f>IF(AND(CO21&lt;&gt;"NO", CP21&lt;&gt;"NO"),IF(CP21&lt;=CP20,"OK","INCORRECT"),"NO")</f>
        <v>NO</v>
      </c>
      <c r="CS21" s="63" t="str">
        <f>IF(OR(AND(OR(AND(CQ21="NO",CR21="NO"),AND(CQ21="OK", CR21="OK")),AND(CQ20="NO", CR20="NO")),AND(AND(CQ21="OK",CR21="OK",OR(AND(CQ20="NO", CR20="NO"),AND(CQ20="OK", CR20="OK"))))),"OK","INCORRECT")</f>
        <v>OK</v>
      </c>
      <c r="CT21" s="55" t="b">
        <f>IF(CS21="OK",IF(AND(CO20="NO",CO21="NO"),BW21&gt;BW20))</f>
        <v>0</v>
      </c>
      <c r="CU21" s="55" t="b">
        <f>IF(CS21="OK",AND(CQ21="OK",CR21="OK",CQ20="NO",CR20="NO"))</f>
        <v>0</v>
      </c>
      <c r="CV21" s="55" t="b">
        <f>IF(CS21="OK",IF(AND(EXACT(CN20,CN21)),BW21&gt;BW20))</f>
        <v>0</v>
      </c>
      <c r="CW21" s="55" t="b">
        <f>IF(CS21="OK",CP21&lt;CP20)</f>
        <v>0</v>
      </c>
      <c r="CX21" s="62" t="str">
        <f>IF(AND(CT21=FALSE,CU21=FALSE,CV21=FALSE,CW21=FALSE),"SEQUENCE INCORRECT","SEQUENCE CORRECT")</f>
        <v>SEQUENCE INCORRECT</v>
      </c>
      <c r="CY21" s="64">
        <f>COUNTIF(B20:B20,T(B21))</f>
        <v>1</v>
      </c>
    </row>
    <row r="22" spans="1:103" s="20" customFormat="1" ht="18.95" customHeight="1" thickBot="1">
      <c r="A22" s="51"/>
      <c r="B22" s="157"/>
      <c r="C22" s="158"/>
      <c r="D22" s="157"/>
      <c r="E22" s="158"/>
      <c r="F22" s="157"/>
      <c r="G22" s="158"/>
      <c r="H22" s="157"/>
      <c r="I22" s="158"/>
      <c r="J22" s="157"/>
      <c r="K22" s="158"/>
      <c r="L22" s="151" t="str">
        <f>IF(AND(B22&lt;&gt;"", H22&lt;&gt;"", J22&lt;&gt;"",OR(H22&lt;=I17,H22="ABS"),OR(J22&lt;=K17,J22="ABS")),IF(AND(J22="ABS"),"ABS",IF(SUM(H22:J22)=0,"ZERO",SUM(H22,J22))),"")</f>
        <v/>
      </c>
      <c r="M22" s="151"/>
      <c r="N22" s="152" t="str">
        <f>IF(AND(A22&lt;&gt;"",B22&lt;&gt;"",D22&lt;&gt;"", F22&lt;&gt;"", H22&lt;&gt;"", J22&lt;&gt;"",S22="",R22="OK", V22="",OR(D22&lt;=E17,D22="ABS"),OR(F22&lt;=G17,F22="ABS"),OR(H22&lt;=I17,H22="ABS"),OR(J22&lt;=K17,J22="ABS")),IF(AND(OR(D22=0,D22="ABS"),OR(F22=0,F22="ABS"),OR(L22=0,L22="ABS"),D22="ABS",F22="ABS",L22="ABS"),"ABS",IF(AND(SUM(D22:F22)=0,OR(L22="ZERO",L22="ABS")),"ZERO",IF(L22="ABS",SUM(D22,F22),SUM(D22,F22,H22,J22)))),"")</f>
        <v/>
      </c>
      <c r="O22" s="153"/>
      <c r="P22" s="97" t="str">
        <f>IF(N22="","",IF(O17=250,LOOKUP(N22,{"ABS","ZERO",0,125,137,150,165,187,212},{"FAIL","FAIL","FAIL","C","C+","B","B+","A","A+"}),IF(O17=200,LOOKUP(N22,{"ABS","ZERO",0,100,110,120,132,150,170},{"FAIL","FAIL","FAIL","C","C+","B","B+","A","A+"}),IF(O17=150,LOOKUP(N22,{"ABS","ZERO",0,75,82,90,99,112,127},{"FAIL","FAIL","FAIL","C","C+","B","B+","A","A+"}),IF(O17=100,LOOKUP(N22,{"ABS","ZERO",0,50,55,60,66,75,85},{"FAIL","FAIL","FAIL","C","C+","B","B+","A","A+"}),IF(O17=50,LOOKUP(N22,{"ABS","ZERO",0,25,27,30,33,37,42},{"FAIL","FAIL","FAIL","C","C+","B","B+","A","A+"})))))))</f>
        <v/>
      </c>
      <c r="Q22" s="210"/>
      <c r="R22" s="66" t="str">
        <f t="shared" ref="R22:R40" si="0">IF(A22&lt;&gt;"",IF(CX22="SEQUENCE CORRECT",IF(OR(T(AB22)="OK",T(Z22)="oKK",T(Y22)="oKK",T(AA22)="oKK",T(AC22)="oOk",T(AD22)="Okk",AE22="ok"),"OK","FORMAT INCORRECT"),"SEQUENCE INCORRECT"),"")</f>
        <v/>
      </c>
      <c r="S22" s="169" t="str">
        <f>IF(AND(A22&lt;&gt;"",B22&lt;&gt;""),IF(OR(D22&lt;&gt;"ABS"),IF(OR(AND(D22&lt;ROUNDDOWN((0.7*E17),0),D22&lt;&gt;0),D22&gt;E17,D22=""),"Attendance Marks incorrect",""),""),"")</f>
        <v/>
      </c>
      <c r="T22" s="304"/>
      <c r="U22" s="304"/>
      <c r="V22" s="148" t="str">
        <f>IF(OR(AND(OR(F22&lt;=G17, F22=0, F22="ABS"),OR(H22&lt;=I17, H22=0, H22="ABS"),OR(J22&lt;=K17, J22=0,J22="ABS"))),IF(OR(AND(A22="",B22="",D22="",F22="",H22="",J22=""),AND(A22&lt;&gt;"",B22&lt;&gt;"",D22&lt;&gt;"",F22&lt;&gt;"",H22&lt;&gt;"",J22&lt;&gt;"", AG22="OK")),"","Given Marks or Format is incorrect"),"Given Marks or Format is incorrect")</f>
        <v/>
      </c>
      <c r="W22" s="149"/>
      <c r="X22" s="150"/>
      <c r="Y22" s="109" t="b">
        <f>IF(AND(EXACT(LEFT(B22,3),LEFT(G10,3)),MID(B22,4,1)="-",ISNUMBER(INT(MID(B22,5,1))),ISNUMBER(INT(MID(B22,6,1))),MID(B22,5,2)&lt;&gt;"00",MID(B22,5,2)&lt;&gt;MID(G10,2,2),EXACT(MID(B22,7,4),RIGHT(G10,4)),ISNUMBER(INT(MID(B22,11,1))),ISNUMBER(INT(MID(B22,12,1))),MID(B22,11,2)&lt;&gt;"00",OR(ISNUMBER(INT(MID(B22,11,3))),MID(B22,13,1)=""),OR(AND(ISNUMBER(INT(MID(B22,11,3))),MID(B22,11,1)&lt;&gt;"0",MID(B22,14,1)=""),AND((ISNUMBER(INT(MID(B22,11,2)))),MID(B22,13,1)=""))),"oKK")</f>
        <v>0</v>
      </c>
      <c r="Z22" s="1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1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12" t="b">
        <f>IF(AND( EXACT(LEFT(B22,LEN(G8)), G8),ISNUMBER(INT(MID(B22,(LEN(G8)+1),1))),ISNUMBER(INT(MID(B22,(LEN(G8)+2),1))), MID(B22,(LEN(G8)+1),2)&lt;&gt;"00",OR(ISNUMBER(INT(MID(B22,(LEN(G8)+3),1))),MID(B22,(LEN(G8)+3),1)=""),  OR(AND(ISNUMBER(INT(MID(B22,(LEN(G8)+1),3))),MID(B22,(LEN(G8)+1),1)&lt;&gt;"0", MID(B22,(LEN(G8)+4),1)=""),AND((ISNUMBER(INT(MID(B22,(LEN(G8)+1),2)))),MID(B22,(LEN(G8)+3),1)=""))),"OK")</f>
        <v>0</v>
      </c>
      <c r="AC22" s="1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14" t="b">
        <f>IF(LEFT(B22,1)="K",IF(AND(EXACT(LEFT(B22,3),LEFT(G8,3)),MID(B22,4,1)="-",ISNUMBER(INT(MID(B22,5,1))),ISNUMBER(INT(MID(B22,6,1))),MID(B22,5,2)&lt;&gt;"00", MID(B22,5,2)&lt;&gt;MID(G8,2,2),EXACT(MID(B22,7,2), RIGHT(G8,2)),ISNUMBER(INT(MID(B22,9,1))),ISNUMBER(INT(MID(B22,10,1))),MID(B22,9,2)&lt;&gt;"00",OR(ISNUMBER(INT(MID(B22,9,3))),MID(B22,11,1)=""),OR(AND(ISNUMBER(INT(MID(B22,9,3))),MID(B22,9,1)&lt;&gt;"0",MID(B22,12,1)=""),AND((ISNUMBER(INT(MID(B22,9,2)))),MID(B22,11,1)=""))),"oKK"))</f>
        <v>0</v>
      </c>
      <c r="AE22" s="15"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20" t="b">
        <f>IF(AND(ISNUMBER(A21)&lt;&gt;"",ISNUMBER(A22)&lt;&gt;""),IF(AND(ISNUMBER(A22),ISNUMBER(A21)),IF(A22-A21=1,AND(ISNUMBER(INT(MID(A22,1,3))),MID(A22,4,1)="",MID(A22,1,1)&lt;&gt;"0"))))</f>
        <v>0</v>
      </c>
      <c r="AG22" s="20" t="str">
        <f t="shared" ref="AG22:AG40" si="1">IF(AF22=TRUE,"OK","S# INCORRECT")</f>
        <v>S# INCORRECT</v>
      </c>
      <c r="BO22" s="55" t="str">
        <f t="shared" ref="BO22:BO39" si="2">RIGHT(B22,3)</f>
        <v/>
      </c>
      <c r="BP22" s="55" t="b">
        <f t="shared" ref="BP22:BP39" si="3">ISNUMBER(INT((MID(BO22,1,1))))</f>
        <v>0</v>
      </c>
      <c r="BQ22" s="55" t="b">
        <f t="shared" ref="BQ22:BQ39" si="4">ISNUMBER(INT((MID(BO22,2,1))))</f>
        <v>0</v>
      </c>
      <c r="BR22" s="55" t="b">
        <f t="shared" ref="BR22:BR39" si="5">ISNUMBER(INT((MID(BO22,3,1))))</f>
        <v>0</v>
      </c>
      <c r="BS22" s="55" t="str">
        <f t="shared" ref="BS22:BS39" si="6">IF(BP22=TRUE, MID(BO22,1,1),"")</f>
        <v/>
      </c>
      <c r="BT22" s="55" t="str">
        <f t="shared" ref="BT22:BT39" si="7">IF(BQ22=TRUE, MID(BO22,2,1),"")</f>
        <v/>
      </c>
      <c r="BU22" s="55" t="str">
        <f t="shared" ref="BU22:BU39" si="8">IF(BR22=TRUE, MID(BO22,3,1),"")</f>
        <v/>
      </c>
      <c r="BV22" s="55" t="str">
        <f t="shared" ref="BV22:BV39" si="9">T(BS22)&amp;T(BT22)&amp;T(BU22)</f>
        <v/>
      </c>
      <c r="BW22" s="60" t="str">
        <f t="shared" ref="BW22:BW39" si="10">IF(BV22="","",INT(TRIM(BV22)))</f>
        <v/>
      </c>
      <c r="BX22" s="61" t="str">
        <f>IF(BW22&gt;BW21,"OK","INCORRECT")</f>
        <v>INCORRECT</v>
      </c>
      <c r="BY22" s="55" t="b">
        <f>BW22&gt;BW21</f>
        <v>0</v>
      </c>
      <c r="BZ22" s="62" t="str">
        <f t="shared" ref="BZ22:BZ39" si="11">LEFT(B22,6)</f>
        <v/>
      </c>
      <c r="CA22" s="55" t="b">
        <f t="shared" ref="CA22:CA39" si="12">ISNUMBER(INT((MID(BZ22,1,1))))</f>
        <v>0</v>
      </c>
      <c r="CB22" s="55" t="b">
        <f t="shared" ref="CB22:CB39" si="13">ISNUMBER(INT((MID(BZ22,2,1))))</f>
        <v>0</v>
      </c>
      <c r="CC22" s="55" t="b">
        <f t="shared" ref="CC22:CC39" si="14">ISNUMBER(INT((MID(BZ22,3,1))))</f>
        <v>0</v>
      </c>
      <c r="CD22" s="55" t="b">
        <f t="shared" ref="CD22:CD39" si="15">ISNUMBER(INT((MID(BZ22,4,1))))</f>
        <v>0</v>
      </c>
      <c r="CE22" s="55" t="b">
        <f t="shared" ref="CE22:CE39" si="16">ISNUMBER(INT((MID(BZ22,5,1))))</f>
        <v>0</v>
      </c>
      <c r="CF22" s="55" t="b">
        <f t="shared" ref="CF22:CF39" si="17">ISNUMBER(INT((MID(BZ22,6,1))))</f>
        <v>0</v>
      </c>
      <c r="CG22" s="55" t="str">
        <f t="shared" ref="CG22:CG39" si="18">IF(CA22=TRUE, MID(BZ22,1,1),"")</f>
        <v/>
      </c>
      <c r="CH22" s="55" t="str">
        <f t="shared" ref="CH22:CH39" si="19">IF(CB22=TRUE, MID(BZ22,2,1),"")</f>
        <v/>
      </c>
      <c r="CI22" s="55" t="str">
        <f t="shared" ref="CI22:CI39" si="20">IF(CC22=TRUE, MID(BZ22,3,1),"")</f>
        <v/>
      </c>
      <c r="CJ22" s="55" t="str">
        <f t="shared" ref="CJ22:CJ39" si="21">IF(CD22=TRUE, MID(BZ22,4,1),"")</f>
        <v/>
      </c>
      <c r="CK22" s="55" t="str">
        <f t="shared" ref="CK22:CK39" si="22">IF(CE22=TRUE, MID(BZ22,5,1),"")</f>
        <v/>
      </c>
      <c r="CL22" s="55" t="str">
        <f t="shared" ref="CL22:CL39" si="23">IF(CF22=TRUE, MID(BZ22,6,1),"")</f>
        <v/>
      </c>
      <c r="CM22" s="62" t="str">
        <f t="shared" ref="CM22:CM39" si="24">TRIM(T(CG22)&amp;T(CH22)&amp;T(CI22))</f>
        <v/>
      </c>
      <c r="CN22" s="62" t="str">
        <f t="shared" ref="CN22:CN39" si="25">TRIM(T(CJ22)&amp;T(CK22)&amp;T(CL22))</f>
        <v/>
      </c>
      <c r="CO22" s="63" t="str">
        <f t="shared" ref="CO22:CO39" si="26">IF(OR(MID(BZ22,3,1)="-",MID(BZ22,4,1)="-"),T(CM22),"NO")</f>
        <v>NO</v>
      </c>
      <c r="CP22" s="63" t="str">
        <f t="shared" ref="CP22:CP39" si="27">IF(OR(MID(BZ22,3,1)="-",MID(BZ22,4,1)="-"),T(CN22),"NO")</f>
        <v>NO</v>
      </c>
      <c r="CQ22" s="61" t="str">
        <f>IF(AND(CO22&lt;&gt;"NO", CP22&lt;&gt;"NO"),IF(CP22&lt;CO22,"OK","INCORRECT"),"NO")</f>
        <v>NO</v>
      </c>
      <c r="CR22" s="61" t="str">
        <f>IF(AND(CO22&lt;&gt;"NO", CP22&lt;&gt;"NO"),IF(CP22&lt;=CP21,"OK","INCORRECT"),"NO")</f>
        <v>NO</v>
      </c>
      <c r="CS22" s="63" t="str">
        <f>IF(OR(AND(OR(AND(CQ22="NO",CR22="NO"),AND(CQ22="OK", CR22="OK")),AND(CQ21="NO", CR21="NO")),AND(AND(CQ22="OK",CR22="OK",OR(AND(CQ21="NO", CR21="NO"),AND(CQ21="OK", CR21="OK"))))),"OK","INCORRECT")</f>
        <v>OK</v>
      </c>
      <c r="CT22" s="55" t="b">
        <f>IF(CS22="OK",IF(AND(CO21="NO",CO22="NO"),BW22&gt;BW21))</f>
        <v>0</v>
      </c>
      <c r="CU22" s="55" t="b">
        <f>IF(CS22="OK",AND(CQ22="OK",CR22="OK",CQ21="NO",CR21="NO"))</f>
        <v>0</v>
      </c>
      <c r="CV22" s="55" t="b">
        <f>IF(CS22="OK",IF(AND(EXACT(CN21,CN22)),BW22&gt;BW21))</f>
        <v>0</v>
      </c>
      <c r="CW22" s="55" t="b">
        <f>IF(CS22="OK",CP22&lt;CP21)</f>
        <v>0</v>
      </c>
      <c r="CX22" s="62" t="str">
        <f>IF(AND(CT22=FALSE,CU22=FALSE,CV22=FALSE,CW22=FALSE),"SEQUENCE INCORRECT","SEQUENCE CORRECT")</f>
        <v>SEQUENCE INCORRECT</v>
      </c>
      <c r="CY22" s="64">
        <f>COUNTIF(B21:B21,T(B22))</f>
        <v>1</v>
      </c>
    </row>
    <row r="23" spans="1:103" s="20" customFormat="1" ht="18.95" customHeight="1" thickBot="1">
      <c r="A23" s="51"/>
      <c r="B23" s="157"/>
      <c r="C23" s="158"/>
      <c r="D23" s="157"/>
      <c r="E23" s="158"/>
      <c r="F23" s="157"/>
      <c r="G23" s="158"/>
      <c r="H23" s="157"/>
      <c r="I23" s="158"/>
      <c r="J23" s="157"/>
      <c r="K23" s="158"/>
      <c r="L23" s="151" t="str">
        <f>IF(AND(B23&lt;&gt;"", H23&lt;&gt;"", J23&lt;&gt;"",OR(H23&lt;=I17,H23="ABS"),OR(J23&lt;=K17,J23="ABS")),IF(AND(J23="ABS"),"ABS",IF(SUM(H23:J23)=0,"ZERO",SUM(H23,J23))),"")</f>
        <v/>
      </c>
      <c r="M23" s="151"/>
      <c r="N23" s="152" t="str">
        <f>IF(AND(A23&lt;&gt;"",B23&lt;&gt;"",D23&lt;&gt;"", F23&lt;&gt;"", H23&lt;&gt;"", J23&lt;&gt;"",S23="",R23="OK", V23="",OR(D23&lt;=E17,D23="ABS"),OR(F23&lt;=G17,F23="ABS"),OR(H23&lt;=I17,H23="ABS"),OR(J23&lt;=K17,J23="ABS")),IF(AND(OR(D23=0,D23="ABS"),OR(F23=0,F23="ABS"),OR(L23=0,L23="ABS"),D23="ABS",F23="ABS",L23="ABS"),"ABS",IF(AND(SUM(D23:F23)=0,OR(L23="ZERO",L23="ABS")),"ZERO",IF(L23="ABS",SUM(D23,F23),SUM(D23,F23,H23,J23)))),"")</f>
        <v/>
      </c>
      <c r="O23" s="153"/>
      <c r="P23" s="97" t="str">
        <f>IF(N23="","",IF(O17=250,LOOKUP(N23,{"ABS","ZERO",0,125,137,150,165,187,212},{"FAIL","FAIL","FAIL","C","C+","B","B+","A","A+"}),IF(O17=200,LOOKUP(N23,{"ABS","ZERO",0,100,110,120,132,150,170},{"FAIL","FAIL","FAIL","C","C+","B","B+","A","A+"}),IF(O17=150,LOOKUP(N23,{"ABS","ZERO",0,75,82,90,99,112,127},{"FAIL","FAIL","FAIL","C","C+","B","B+","A","A+"}),IF(O17=100,LOOKUP(N23,{"ABS","ZERO",0,50,55,60,66,75,85},{"FAIL","FAIL","FAIL","C","C+","B","B+","A","A+"}),IF(O17=50,LOOKUP(N23,{"ABS","ZERO",0,25,27,30,33,37,42},{"FAIL","FAIL","FAIL","C","C+","B","B+","A","A+"})))))))</f>
        <v/>
      </c>
      <c r="Q23" s="210"/>
      <c r="R23" s="66" t="str">
        <f t="shared" si="0"/>
        <v/>
      </c>
      <c r="S23" s="169" t="str">
        <f>IF(AND(A23&lt;&gt;"",B23&lt;&gt;""),IF(OR(D23&lt;&gt;"ABS"),IF(OR(AND(D23&lt;ROUNDDOWN((0.7*E17),0),D23&lt;&gt;0),D23&gt;E17,D23=""),"Attendance Marks incorrect",""),""),"")</f>
        <v/>
      </c>
      <c r="T23" s="304"/>
      <c r="U23" s="304"/>
      <c r="V23" s="148" t="str">
        <f>IF(OR(AND(OR(F23&lt;=G17, F23=0, F23="ABS"),OR(H23&lt;=I17, H23=0, H23="ABS"),OR(J23&lt;=K17, J23=0,J23="ABS"))),IF(OR(AND(A23="",B23="",D23="",F23="",H23="",J23=""),AND(A23&lt;&gt;"",B23&lt;&gt;"",D23&lt;&gt;"",F23&lt;&gt;"",H23&lt;&gt;"",J23&lt;&gt;"", AG23="OK")),"","Given Marks or Format is incorrect"),"Given Marks or Format is incorrect")</f>
        <v/>
      </c>
      <c r="W23" s="149"/>
      <c r="X23" s="150"/>
      <c r="Y23" s="109" t="b">
        <f>IF(AND(EXACT(LEFT(B23,3),LEFT(G10,3)),MID(B23,4,1)="-",ISNUMBER(INT(MID(B23,5,1))),ISNUMBER(INT(MID(B23,6,1))),MID(B23,5,2)&lt;&gt;"00",MID(B23,5,2)&lt;&gt;MID(G10,2,2),EXACT(MID(B23,7,4),RIGHT(G10,4)),ISNUMBER(INT(MID(B23,11,1))),ISNUMBER(INT(MID(B23,12,1))),MID(B23,11,2)&lt;&gt;"00",OR(ISNUMBER(INT(MID(B23,11,3))),MID(B23,13,1)=""),OR(AND(ISNUMBER(INT(MID(B23,11,3))),MID(B23,11,1)&lt;&gt;"0",MID(B23,14,1)=""),AND((ISNUMBER(INT(MID(B23,11,2)))),MID(B23,13,1)=""))),"oKK")</f>
        <v>0</v>
      </c>
      <c r="Z23" s="1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1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12" t="b">
        <f>IF(AND( EXACT(LEFT(B23,LEN(G8)), G8),ISNUMBER(INT(MID(B23,(LEN(G8)+1),1))),ISNUMBER(INT(MID(B23,(LEN(G8)+2),1))), MID(B23,(LEN(G8)+1),2)&lt;&gt;"00",OR(ISNUMBER(INT(MID(B23,(LEN(G8)+3),1))),MID(B23,(LEN(G8)+3),1)=""),  OR(AND(ISNUMBER(INT(MID(B23,(LEN(G8)+1),3))),MID(B23,(LEN(G8)+1),1)&lt;&gt;"0", MID(B23,(LEN(G8)+4),1)=""),AND((ISNUMBER(INT(MID(B23,(LEN(G8)+1),2)))),MID(B23,(LEN(G8)+3),1)=""))),"OK")</f>
        <v>0</v>
      </c>
      <c r="AC23" s="1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14" t="b">
        <f>IF(LEFT(B23,1)="K",IF(AND(EXACT(LEFT(B23,3),LEFT(G8,3)),MID(B23,4,1)="-",ISNUMBER(INT(MID(B23,5,1))),ISNUMBER(INT(MID(B23,6,1))),MID(B23,5,2)&lt;&gt;"00", MID(B23,5,2)&lt;&gt;MID(G8,2,2),EXACT(MID(B23,7,2), RIGHT(G8,2)),ISNUMBER(INT(MID(B23,9,1))),ISNUMBER(INT(MID(B23,10,1))),MID(B23,9,2)&lt;&gt;"00",OR(ISNUMBER(INT(MID(B23,9,3))),MID(B23,11,1)=""),OR(AND(ISNUMBER(INT(MID(B23,9,3))),MID(B23,9,1)&lt;&gt;"0",MID(B23,12,1)=""),AND((ISNUMBER(INT(MID(B23,9,2)))),MID(B23,11,1)=""))),"oKK"))</f>
        <v>0</v>
      </c>
      <c r="AE23" s="15"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20" t="b">
        <f t="shared" ref="AF23:AF40" si="28">IF(AND(ISNUMBER(A22)&lt;&gt;"",ISNUMBER(A23)&lt;&gt;""),IF(AND(ISNUMBER(A23),ISNUMBER(A22)),IF(A23-A22=1,AND(ISNUMBER(INT(MID(A23,1,3))),MID(A23,4,1)="",MID(A23,1,1)&lt;&gt;"0"))))</f>
        <v>0</v>
      </c>
      <c r="AG23" s="20" t="str">
        <f t="shared" si="1"/>
        <v>S# INCORRECT</v>
      </c>
      <c r="BO23" s="55" t="str">
        <f t="shared" si="2"/>
        <v/>
      </c>
      <c r="BP23" s="55" t="b">
        <f t="shared" si="3"/>
        <v>0</v>
      </c>
      <c r="BQ23" s="55" t="b">
        <f t="shared" si="4"/>
        <v>0</v>
      </c>
      <c r="BR23" s="55" t="b">
        <f t="shared" si="5"/>
        <v>0</v>
      </c>
      <c r="BS23" s="55" t="str">
        <f t="shared" si="6"/>
        <v/>
      </c>
      <c r="BT23" s="55" t="str">
        <f t="shared" si="7"/>
        <v/>
      </c>
      <c r="BU23" s="55" t="str">
        <f t="shared" si="8"/>
        <v/>
      </c>
      <c r="BV23" s="55" t="str">
        <f t="shared" si="9"/>
        <v/>
      </c>
      <c r="BW23" s="60" t="str">
        <f t="shared" si="10"/>
        <v/>
      </c>
      <c r="BX23" s="61" t="str">
        <f t="shared" ref="BX23:BX39" si="29">IF(BW23&gt;BW22,"OK","INCORRECT")</f>
        <v>INCORRECT</v>
      </c>
      <c r="BY23" s="55" t="b">
        <f t="shared" ref="BY23:BY39" si="30">BW23&gt;BW22</f>
        <v>0</v>
      </c>
      <c r="BZ23" s="62" t="str">
        <f t="shared" si="11"/>
        <v/>
      </c>
      <c r="CA23" s="55" t="b">
        <f t="shared" si="12"/>
        <v>0</v>
      </c>
      <c r="CB23" s="55" t="b">
        <f t="shared" si="13"/>
        <v>0</v>
      </c>
      <c r="CC23" s="55" t="b">
        <f t="shared" si="14"/>
        <v>0</v>
      </c>
      <c r="CD23" s="55" t="b">
        <f t="shared" si="15"/>
        <v>0</v>
      </c>
      <c r="CE23" s="55" t="b">
        <f t="shared" si="16"/>
        <v>0</v>
      </c>
      <c r="CF23" s="55" t="b">
        <f t="shared" si="17"/>
        <v>0</v>
      </c>
      <c r="CG23" s="55" t="str">
        <f t="shared" si="18"/>
        <v/>
      </c>
      <c r="CH23" s="55" t="str">
        <f t="shared" si="19"/>
        <v/>
      </c>
      <c r="CI23" s="55" t="str">
        <f t="shared" si="20"/>
        <v/>
      </c>
      <c r="CJ23" s="55" t="str">
        <f t="shared" si="21"/>
        <v/>
      </c>
      <c r="CK23" s="55" t="str">
        <f t="shared" si="22"/>
        <v/>
      </c>
      <c r="CL23" s="55" t="str">
        <f t="shared" si="23"/>
        <v/>
      </c>
      <c r="CM23" s="62" t="str">
        <f t="shared" si="24"/>
        <v/>
      </c>
      <c r="CN23" s="62" t="str">
        <f t="shared" si="25"/>
        <v/>
      </c>
      <c r="CO23" s="63" t="str">
        <f t="shared" si="26"/>
        <v>NO</v>
      </c>
      <c r="CP23" s="63" t="str">
        <f t="shared" si="27"/>
        <v>NO</v>
      </c>
      <c r="CQ23" s="61" t="str">
        <f t="shared" ref="CQ23:CQ39" si="31">IF(AND(CO23&lt;&gt;"NO", CP23&lt;&gt;"NO"),IF(CP23&lt;CO23,"OK","INCORRECT"),"NO")</f>
        <v>NO</v>
      </c>
      <c r="CR23" s="61" t="str">
        <f t="shared" ref="CR23:CR39" si="32">IF(AND(CO23&lt;&gt;"NO", CP23&lt;&gt;"NO"),IF(CP23&lt;=CP22,"OK","INCORRECT"),"NO")</f>
        <v>NO</v>
      </c>
      <c r="CS23" s="63" t="str">
        <f t="shared" ref="CS23:CS39" si="33">IF(OR(AND(OR(AND(CQ23="NO",CR23="NO"),AND(CQ23="OK", CR23="OK")),AND(CQ22="NO", CR22="NO")),AND(AND(CQ23="OK",CR23="OK",OR(AND(CQ22="NO", CR22="NO"),AND(CQ22="OK", CR22="OK"))))),"OK","INCORRECT")</f>
        <v>OK</v>
      </c>
      <c r="CT23" s="55" t="b">
        <f t="shared" ref="CT23:CT39" si="34">IF(CS23="OK",IF(AND(CO22="NO",CO23="NO"),BW23&gt;BW22))</f>
        <v>0</v>
      </c>
      <c r="CU23" s="55" t="b">
        <f t="shared" ref="CU23:CU39" si="35">IF(CS23="OK",AND(CQ23="OK",CR23="OK",CQ22="NO",CR22="NO"))</f>
        <v>0</v>
      </c>
      <c r="CV23" s="55" t="b">
        <f t="shared" ref="CV23:CV39" si="36">IF(CS23="OK",IF(AND(EXACT(CN22,CN23)),BW23&gt;BW22))</f>
        <v>0</v>
      </c>
      <c r="CW23" s="55" t="b">
        <f t="shared" ref="CW23:CW39" si="37">IF(CS23="OK",CP23&lt;CP22)</f>
        <v>0</v>
      </c>
      <c r="CX23" s="62" t="str">
        <f t="shared" ref="CX23:CX39" si="38">IF(AND(CT23=FALSE,CU23=FALSE,CV23=FALSE,CW23=FALSE),"SEQUENCE INCORRECT","SEQUENCE CORRECT")</f>
        <v>SEQUENCE INCORRECT</v>
      </c>
      <c r="CY23" s="64">
        <f>COUNTIF(B21:B22,T(B23))</f>
        <v>2</v>
      </c>
    </row>
    <row r="24" spans="1:103" s="20" customFormat="1" ht="18.95" customHeight="1" thickBot="1">
      <c r="A24" s="51"/>
      <c r="B24" s="157"/>
      <c r="C24" s="158"/>
      <c r="D24" s="157"/>
      <c r="E24" s="158"/>
      <c r="F24" s="157"/>
      <c r="G24" s="158"/>
      <c r="H24" s="157"/>
      <c r="I24" s="158"/>
      <c r="J24" s="157"/>
      <c r="K24" s="158"/>
      <c r="L24" s="151" t="str">
        <f>IF(AND(B24&lt;&gt;"", H24&lt;&gt;"", J24&lt;&gt;"",OR(H24&lt;=I17,H24="ABS"),OR(J24&lt;=K17,J24="ABS")),IF(AND(J24="ABS"),"ABS",IF(SUM(H24:J24)=0,"ZERO",SUM(H24,J24))),"")</f>
        <v/>
      </c>
      <c r="M24" s="151"/>
      <c r="N24" s="152" t="str">
        <f>IF(AND(A24&lt;&gt;"",B24&lt;&gt;"",D24&lt;&gt;"", F24&lt;&gt;"", H24&lt;&gt;"", J24&lt;&gt;"",S24="",R24="OK",V24="",OR(D24&lt;=E17,D24="ABS"),OR(F24&lt;=G17,F24="ABS"),OR(H24&lt;=I17,H24="ABS"),OR(J24&lt;=K17,J24="ABS")),IF(AND(OR(D24=0,D24="ABS"),OR(F24=0,F24="ABS"),OR(L24=0,L24="ABS"),D24="ABS",F24="ABS",L24="ABS"),"ABS",IF(AND(SUM(D24:F24)=0,OR(L24="ZERO",L24="ABS")),"ZERO",IF(L24="ABS",SUM(D24,F24),SUM(D24,F24,H24,J24)))),"")</f>
        <v/>
      </c>
      <c r="O24" s="153"/>
      <c r="P24" s="97" t="str">
        <f>IF(N24="","",IF(O17=250,LOOKUP(N24,{"ABS","ZERO",0,125,137,150,165,187,212},{"FAIL","FAIL","FAIL","C","C+","B","B+","A","A+"}),IF(O17=200,LOOKUP(N24,{"ABS","ZERO",0,100,110,120,132,150,170},{"FAIL","FAIL","FAIL","C","C+","B","B+","A","A+"}),IF(O17=150,LOOKUP(N24,{"ABS","ZERO",0,75,82,90,99,112,127},{"FAIL","FAIL","FAIL","C","C+","B","B+","A","A+"}),IF(O17=100,LOOKUP(N24,{"ABS","ZERO",0,50,55,60,66,75,85},{"FAIL","FAIL","FAIL","C","C+","B","B+","A","A+"}),IF(O17=50,LOOKUP(N24,{"ABS","ZERO",0,25,27,30,33,37,42},{"FAIL","FAIL","FAIL","C","C+","B","B+","A","A+"})))))))</f>
        <v/>
      </c>
      <c r="Q24" s="210"/>
      <c r="R24" s="66" t="str">
        <f t="shared" si="0"/>
        <v/>
      </c>
      <c r="S24" s="169" t="str">
        <f>IF(AND(A24&lt;&gt;"",B24&lt;&gt;""),IF(OR(D24&lt;&gt;"ABS"),IF(OR(AND(D24&lt;ROUNDDOWN((0.7*E17),0),D24&lt;&gt;0),D24&gt;E17,D24=""),"Attendance Marks incorrect",""),""),"")</f>
        <v/>
      </c>
      <c r="T24" s="304"/>
      <c r="U24" s="304"/>
      <c r="V24" s="148" t="str">
        <f>IF(OR(AND(OR(F24&lt;=G17, F24=0, F24="ABS"),OR(H24&lt;=I17, H24=0, H24="ABS"),OR(J24&lt;=K17, J24=0,J24="ABS"))),IF(OR(AND(A24="",B24="",D24="",F24="",H24="",J24=""),AND(A24&lt;&gt;"",B24&lt;&gt;"",D24&lt;&gt;"",F24&lt;&gt;"",H24&lt;&gt;"",J24&lt;&gt;"", AG24="OK")),"","Given Marks or Format is incorrect"),"Given Marks or Format is incorrect")</f>
        <v/>
      </c>
      <c r="W24" s="149"/>
      <c r="X24" s="150"/>
      <c r="Y24" s="109" t="b">
        <f>IF(AND(EXACT(LEFT(B24,3),LEFT(G10,3)),MID(B24,4,1)="-",ISNUMBER(INT(MID(B24,5,1))),ISNUMBER(INT(MID(B24,6,1))),MID(B24,5,2)&lt;&gt;"00",MID(B24,5,2)&lt;&gt;MID(G10,2,2),EXACT(MID(B24,7,4),RIGHT(G10,4)),ISNUMBER(INT(MID(B24,11,1))),ISNUMBER(INT(MID(B24,12,1))),MID(B24,11,2)&lt;&gt;"00",OR(ISNUMBER(INT(MID(B24,11,3))),MID(B24,13,1)=""),OR(AND(ISNUMBER(INT(MID(B24,11,3))),MID(B24,11,1)&lt;&gt;"0",MID(B24,14,1)=""),AND((ISNUMBER(INT(MID(B24,11,2)))),MID(B24,13,1)=""))),"oKK")</f>
        <v>0</v>
      </c>
      <c r="Z24" s="1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1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12" t="b">
        <f>IF(AND( EXACT(LEFT(B24,LEN(G8)), G8),ISNUMBER(INT(MID(B24,(LEN(G8)+1),1))),ISNUMBER(INT(MID(B24,(LEN(G8)+2),1))), MID(B24,(LEN(G8)+1),2)&lt;&gt;"00",OR(ISNUMBER(INT(MID(B24,(LEN(G8)+3),1))),MID(B24,(LEN(G8)+3),1)=""),  OR(AND(ISNUMBER(INT(MID(B24,(LEN(G8)+1),3))),MID(B24,(LEN(G8)+1),1)&lt;&gt;"0", MID(B24,(LEN(G8)+4),1)=""),AND((ISNUMBER(INT(MID(B24,(LEN(G8)+1),2)))),MID(B24,(LEN(G8)+3),1)=""))),"OK")</f>
        <v>0</v>
      </c>
      <c r="AC24" s="1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14" t="b">
        <f>IF(LEFT(B24,1)="K",IF(AND(EXACT(LEFT(B24,3),LEFT(G8,3)),MID(B24,4,1)="-",ISNUMBER(INT(MID(B24,5,1))),ISNUMBER(INT(MID(B24,6,1))),MID(B24,5,2)&lt;&gt;"00", MID(B24,5,2)&lt;&gt;MID(G8,2,2),EXACT(MID(B24,7,2), RIGHT(G8,2)),ISNUMBER(INT(MID(B24,9,1))),ISNUMBER(INT(MID(B24,10,1))),MID(B24,9,2)&lt;&gt;"00",OR(ISNUMBER(INT(MID(B24,9,3))),MID(B24,11,1)=""),OR(AND(ISNUMBER(INT(MID(B24,9,3))),MID(B24,9,1)&lt;&gt;"0",MID(B24,12,1)=""),AND((ISNUMBER(INT(MID(B24,9,2)))),MID(B24,11,1)=""))),"oKK"))</f>
        <v>0</v>
      </c>
      <c r="AE24" s="15"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20" t="b">
        <f t="shared" si="28"/>
        <v>0</v>
      </c>
      <c r="AG24" s="20" t="str">
        <f t="shared" si="1"/>
        <v>S# INCORRECT</v>
      </c>
      <c r="BO24" s="55" t="str">
        <f t="shared" si="2"/>
        <v/>
      </c>
      <c r="BP24" s="55" t="b">
        <f t="shared" si="3"/>
        <v>0</v>
      </c>
      <c r="BQ24" s="55" t="b">
        <f t="shared" si="4"/>
        <v>0</v>
      </c>
      <c r="BR24" s="55" t="b">
        <f t="shared" si="5"/>
        <v>0</v>
      </c>
      <c r="BS24" s="55" t="str">
        <f t="shared" si="6"/>
        <v/>
      </c>
      <c r="BT24" s="55" t="str">
        <f t="shared" si="7"/>
        <v/>
      </c>
      <c r="BU24" s="55" t="str">
        <f t="shared" si="8"/>
        <v/>
      </c>
      <c r="BV24" s="55" t="str">
        <f t="shared" si="9"/>
        <v/>
      </c>
      <c r="BW24" s="60" t="str">
        <f t="shared" si="10"/>
        <v/>
      </c>
      <c r="BX24" s="61" t="str">
        <f t="shared" si="29"/>
        <v>INCORRECT</v>
      </c>
      <c r="BY24" s="55" t="b">
        <f t="shared" si="30"/>
        <v>0</v>
      </c>
      <c r="BZ24" s="62" t="str">
        <f t="shared" si="11"/>
        <v/>
      </c>
      <c r="CA24" s="55" t="b">
        <f t="shared" si="12"/>
        <v>0</v>
      </c>
      <c r="CB24" s="55" t="b">
        <f t="shared" si="13"/>
        <v>0</v>
      </c>
      <c r="CC24" s="55" t="b">
        <f t="shared" si="14"/>
        <v>0</v>
      </c>
      <c r="CD24" s="55" t="b">
        <f t="shared" si="15"/>
        <v>0</v>
      </c>
      <c r="CE24" s="55" t="b">
        <f t="shared" si="16"/>
        <v>0</v>
      </c>
      <c r="CF24" s="55" t="b">
        <f t="shared" si="17"/>
        <v>0</v>
      </c>
      <c r="CG24" s="55" t="str">
        <f t="shared" si="18"/>
        <v/>
      </c>
      <c r="CH24" s="55" t="str">
        <f t="shared" si="19"/>
        <v/>
      </c>
      <c r="CI24" s="55" t="str">
        <f t="shared" si="20"/>
        <v/>
      </c>
      <c r="CJ24" s="55" t="str">
        <f t="shared" si="21"/>
        <v/>
      </c>
      <c r="CK24" s="55" t="str">
        <f t="shared" si="22"/>
        <v/>
      </c>
      <c r="CL24" s="55" t="str">
        <f t="shared" si="23"/>
        <v/>
      </c>
      <c r="CM24" s="62" t="str">
        <f t="shared" si="24"/>
        <v/>
      </c>
      <c r="CN24" s="62" t="str">
        <f t="shared" si="25"/>
        <v/>
      </c>
      <c r="CO24" s="63" t="str">
        <f t="shared" si="26"/>
        <v>NO</v>
      </c>
      <c r="CP24" s="63" t="str">
        <f t="shared" si="27"/>
        <v>NO</v>
      </c>
      <c r="CQ24" s="61" t="str">
        <f t="shared" si="31"/>
        <v>NO</v>
      </c>
      <c r="CR24" s="61" t="str">
        <f t="shared" si="32"/>
        <v>NO</v>
      </c>
      <c r="CS24" s="63" t="str">
        <f t="shared" si="33"/>
        <v>OK</v>
      </c>
      <c r="CT24" s="55" t="b">
        <f t="shared" si="34"/>
        <v>0</v>
      </c>
      <c r="CU24" s="55" t="b">
        <f t="shared" si="35"/>
        <v>0</v>
      </c>
      <c r="CV24" s="55" t="b">
        <f t="shared" si="36"/>
        <v>0</v>
      </c>
      <c r="CW24" s="55" t="b">
        <f t="shared" si="37"/>
        <v>0</v>
      </c>
      <c r="CX24" s="62" t="str">
        <f t="shared" si="38"/>
        <v>SEQUENCE INCORRECT</v>
      </c>
      <c r="CY24" s="64">
        <f>COUNTIF(B21:B23,T(B24))</f>
        <v>3</v>
      </c>
    </row>
    <row r="25" spans="1:103" s="20" customFormat="1" ht="18.95" customHeight="1" thickBot="1">
      <c r="A25" s="51"/>
      <c r="B25" s="157"/>
      <c r="C25" s="158"/>
      <c r="D25" s="157"/>
      <c r="E25" s="158"/>
      <c r="F25" s="157"/>
      <c r="G25" s="158"/>
      <c r="H25" s="157"/>
      <c r="I25" s="158"/>
      <c r="J25" s="157"/>
      <c r="K25" s="158"/>
      <c r="L25" s="151" t="str">
        <f>IF(AND(B25&lt;&gt;"", H25&lt;&gt;"", J25&lt;&gt;"",OR(H25&lt;=I17,H25="ABS"),OR(J25&lt;=K17,J25="ABS")),IF(AND(J25="ABS"),"ABS",IF(SUM(H25:J25)=0,"ZERO",SUM(H25,J25))),"")</f>
        <v/>
      </c>
      <c r="M25" s="151"/>
      <c r="N25" s="152" t="str">
        <f>IF(AND(A25&lt;&gt;"",B25&lt;&gt;"",D25&lt;&gt;"", F25&lt;&gt;"", H25&lt;&gt;"", J25&lt;&gt;"",S25="",R25="OK",V25="",OR(D25&lt;=E17,D25="ABS"),OR(F25&lt;=G17,F25="ABS"),OR(H25&lt;=I17,H25="ABS"),OR(J25&lt;=K17,J25="ABS")),IF(AND(OR(D25=0,D25="ABS"),OR(F25=0,F25="ABS"),OR(L25=0,L25="ABS"),D25="ABS",F25="ABS",L25="ABS"),"ABS",IF(AND(SUM(D25:F25)=0,OR(L25="ZERO",L25="ABS")),"ZERO",IF(L25="ABS",SUM(D25,F25),SUM(D25,F25,H25,J25)))),"")</f>
        <v/>
      </c>
      <c r="O25" s="153"/>
      <c r="P25" s="97" t="str">
        <f>IF(N25="","",IF(O17=250,LOOKUP(N25,{"ABS","ZERO",0,125,137,150,165,187,212},{"FAIL","FAIL","FAIL","C","C+","B","B+","A","A+"}),IF(O17=200,LOOKUP(N25,{"ABS","ZERO",0,100,110,120,132,150,170},{"FAIL","FAIL","FAIL","C","C+","B","B+","A","A+"}),IF(O17=150,LOOKUP(N25,{"ABS","ZERO",0,75,82,90,99,112,127},{"FAIL","FAIL","FAIL","C","C+","B","B+","A","A+"}),IF(O17=100,LOOKUP(N25,{"ABS","ZERO",0,50,55,60,66,75,85},{"FAIL","FAIL","FAIL","C","C+","B","B+","A","A+"}),IF(O17=50,LOOKUP(N25,{"ABS","ZERO",0,25,27,30,33,37,42},{"FAIL","FAIL","FAIL","C","C+","B","B+","A","A+"})))))))</f>
        <v/>
      </c>
      <c r="Q25" s="210"/>
      <c r="R25" s="66" t="str">
        <f t="shared" si="0"/>
        <v/>
      </c>
      <c r="S25" s="169" t="str">
        <f>IF(AND(A25&lt;&gt;"",B25&lt;&gt;""),IF(OR(D25&lt;&gt;"ABS"),IF(OR(AND(D25&lt;ROUNDDOWN((0.7*E17),0),D25&lt;&gt;0),D25&gt;E17,D25=""),"Attendance Marks incorrect",""),""),"")</f>
        <v/>
      </c>
      <c r="T25" s="304"/>
      <c r="U25" s="304"/>
      <c r="V25" s="148" t="str">
        <f>IF(OR(AND(OR(F25&lt;=G17, F25=0, F25="ABS"),OR(H25&lt;=I17, H25=0, H25="ABS"),OR(J25&lt;=K17, J25=0,J25="ABS"))),IF(OR(AND(A25="",B25="",D25="",F25="",H25="",J25=""),AND(A25&lt;&gt;"",B25&lt;&gt;"",D25&lt;&gt;"",F25&lt;&gt;"",H25&lt;&gt;"",J25&lt;&gt;"", AG25="OK")),"","Given Marks or Format is incorrect"),"Given Marks or Format is incorrect")</f>
        <v/>
      </c>
      <c r="W25" s="149"/>
      <c r="X25" s="150"/>
      <c r="Y25" s="109" t="b">
        <f>IF(AND(EXACT(LEFT(B25,3),LEFT(G10,3)),MID(B25,4,1)="-",ISNUMBER(INT(MID(B25,5,1))),ISNUMBER(INT(MID(B25,6,1))),MID(B25,5,2)&lt;&gt;"00",MID(B25,5,2)&lt;&gt;MID(G10,2,2),EXACT(MID(B25,7,4),RIGHT(G10,4)),ISNUMBER(INT(MID(B25,11,1))),ISNUMBER(INT(MID(B25,12,1))),MID(B25,11,2)&lt;&gt;"00",OR(ISNUMBER(INT(MID(B25,11,3))),MID(B25,13,1)=""),OR(AND(ISNUMBER(INT(MID(B25,11,3))),MID(B25,11,1)&lt;&gt;"0",MID(B25,14,1)=""),AND((ISNUMBER(INT(MID(B25,11,2)))),MID(B25,13,1)=""))),"oKK")</f>
        <v>0</v>
      </c>
      <c r="Z25" s="1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1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12" t="b">
        <f>IF(AND( EXACT(LEFT(B25,LEN(G8)), G8),ISNUMBER(INT(MID(B25,(LEN(G8)+1),1))),ISNUMBER(INT(MID(B25,(LEN(G8)+2),1))), MID(B25,(LEN(G8)+1),2)&lt;&gt;"00",OR(ISNUMBER(INT(MID(B25,(LEN(G8)+3),1))),MID(B25,(LEN(G8)+3),1)=""),  OR(AND(ISNUMBER(INT(MID(B25,(LEN(G8)+1),3))),MID(B25,(LEN(G8)+1),1)&lt;&gt;"0", MID(B25,(LEN(G8)+4),1)=""),AND((ISNUMBER(INT(MID(B25,(LEN(G8)+1),2)))),MID(B25,(LEN(G8)+3),1)=""))),"OK")</f>
        <v>0</v>
      </c>
      <c r="AC25" s="1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14" t="b">
        <f>IF(LEFT(B25,1)="K",IF(AND(EXACT(LEFT(B25,3),LEFT(G8,3)),MID(B25,4,1)="-",ISNUMBER(INT(MID(B25,5,1))),ISNUMBER(INT(MID(B25,6,1))),MID(B25,5,2)&lt;&gt;"00", MID(B25,5,2)&lt;&gt;MID(G8,2,2),EXACT(MID(B25,7,2), RIGHT(G8,2)),ISNUMBER(INT(MID(B25,9,1))),ISNUMBER(INT(MID(B25,10,1))),MID(B25,9,2)&lt;&gt;"00",OR(ISNUMBER(INT(MID(B25,9,3))),MID(B25,11,1)=""),OR(AND(ISNUMBER(INT(MID(B25,9,3))),MID(B25,9,1)&lt;&gt;"0",MID(B25,12,1)=""),AND((ISNUMBER(INT(MID(B25,9,2)))),MID(B25,11,1)=""))),"oKK"))</f>
        <v>0</v>
      </c>
      <c r="AE25" s="15"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20" t="b">
        <f t="shared" si="28"/>
        <v>0</v>
      </c>
      <c r="AG25" s="20" t="str">
        <f t="shared" si="1"/>
        <v>S# INCORRECT</v>
      </c>
      <c r="BO25" s="55" t="str">
        <f t="shared" si="2"/>
        <v/>
      </c>
      <c r="BP25" s="55" t="b">
        <f t="shared" si="3"/>
        <v>0</v>
      </c>
      <c r="BQ25" s="55" t="b">
        <f t="shared" si="4"/>
        <v>0</v>
      </c>
      <c r="BR25" s="55" t="b">
        <f t="shared" si="5"/>
        <v>0</v>
      </c>
      <c r="BS25" s="55" t="str">
        <f t="shared" si="6"/>
        <v/>
      </c>
      <c r="BT25" s="55" t="str">
        <f t="shared" si="7"/>
        <v/>
      </c>
      <c r="BU25" s="55" t="str">
        <f t="shared" si="8"/>
        <v/>
      </c>
      <c r="BV25" s="55" t="str">
        <f t="shared" si="9"/>
        <v/>
      </c>
      <c r="BW25" s="60" t="str">
        <f t="shared" si="10"/>
        <v/>
      </c>
      <c r="BX25" s="61" t="str">
        <f t="shared" si="29"/>
        <v>INCORRECT</v>
      </c>
      <c r="BY25" s="55" t="b">
        <f t="shared" si="30"/>
        <v>0</v>
      </c>
      <c r="BZ25" s="62" t="str">
        <f t="shared" si="11"/>
        <v/>
      </c>
      <c r="CA25" s="55" t="b">
        <f t="shared" si="12"/>
        <v>0</v>
      </c>
      <c r="CB25" s="55" t="b">
        <f t="shared" si="13"/>
        <v>0</v>
      </c>
      <c r="CC25" s="55" t="b">
        <f t="shared" si="14"/>
        <v>0</v>
      </c>
      <c r="CD25" s="55" t="b">
        <f t="shared" si="15"/>
        <v>0</v>
      </c>
      <c r="CE25" s="55" t="b">
        <f t="shared" si="16"/>
        <v>0</v>
      </c>
      <c r="CF25" s="55" t="b">
        <f t="shared" si="17"/>
        <v>0</v>
      </c>
      <c r="CG25" s="55" t="str">
        <f t="shared" si="18"/>
        <v/>
      </c>
      <c r="CH25" s="55" t="str">
        <f t="shared" si="19"/>
        <v/>
      </c>
      <c r="CI25" s="55" t="str">
        <f t="shared" si="20"/>
        <v/>
      </c>
      <c r="CJ25" s="55" t="str">
        <f t="shared" si="21"/>
        <v/>
      </c>
      <c r="CK25" s="55" t="str">
        <f t="shared" si="22"/>
        <v/>
      </c>
      <c r="CL25" s="55" t="str">
        <f t="shared" si="23"/>
        <v/>
      </c>
      <c r="CM25" s="62" t="str">
        <f t="shared" si="24"/>
        <v/>
      </c>
      <c r="CN25" s="62" t="str">
        <f t="shared" si="25"/>
        <v/>
      </c>
      <c r="CO25" s="63" t="str">
        <f t="shared" si="26"/>
        <v>NO</v>
      </c>
      <c r="CP25" s="63" t="str">
        <f t="shared" si="27"/>
        <v>NO</v>
      </c>
      <c r="CQ25" s="61" t="str">
        <f t="shared" si="31"/>
        <v>NO</v>
      </c>
      <c r="CR25" s="61" t="str">
        <f t="shared" si="32"/>
        <v>NO</v>
      </c>
      <c r="CS25" s="63" t="str">
        <f t="shared" si="33"/>
        <v>OK</v>
      </c>
      <c r="CT25" s="55" t="b">
        <f t="shared" si="34"/>
        <v>0</v>
      </c>
      <c r="CU25" s="55" t="b">
        <f t="shared" si="35"/>
        <v>0</v>
      </c>
      <c r="CV25" s="55" t="b">
        <f t="shared" si="36"/>
        <v>0</v>
      </c>
      <c r="CW25" s="55" t="b">
        <f t="shared" si="37"/>
        <v>0</v>
      </c>
      <c r="CX25" s="62" t="str">
        <f t="shared" si="38"/>
        <v>SEQUENCE INCORRECT</v>
      </c>
      <c r="CY25" s="64">
        <f>COUNTIF(B21:B24,T(B25))</f>
        <v>4</v>
      </c>
    </row>
    <row r="26" spans="1:103" s="20" customFormat="1" ht="18.95" customHeight="1" thickBot="1">
      <c r="A26" s="51"/>
      <c r="B26" s="157"/>
      <c r="C26" s="158"/>
      <c r="D26" s="157"/>
      <c r="E26" s="158"/>
      <c r="F26" s="157"/>
      <c r="G26" s="158"/>
      <c r="H26" s="157"/>
      <c r="I26" s="158"/>
      <c r="J26" s="157"/>
      <c r="K26" s="158"/>
      <c r="L26" s="151" t="str">
        <f>IF(AND(B26&lt;&gt;"", H26&lt;&gt;"", J26&lt;&gt;"",OR(H26&lt;=I17,H26="ABS"),OR(J26&lt;=K17,J26="ABS")),IF(AND(J26="ABS"),"ABS",IF(SUM(H26:J26)=0,"ZERO",SUM(H26,J26))),"")</f>
        <v/>
      </c>
      <c r="M26" s="151"/>
      <c r="N26" s="152" t="str">
        <f>IF(AND(A26&lt;&gt;"",B26&lt;&gt;"",D26&lt;&gt;"", F26&lt;&gt;"", H26&lt;&gt;"", J26&lt;&gt;"",S26="",R26="OK", V26="",OR(D26&lt;=E17,D26="ABS"),OR(F26&lt;=G17,F26="ABS"),OR(H26&lt;=I17,H26="ABS"),OR(J26&lt;=K17,J26="ABS")),IF(AND(OR(D26=0,D26="ABS"),OR(F26=0,F26="ABS"),OR(L26=0,L26="ABS"),D26="ABS",F26="ABS",L26="ABS"),"ABS",IF(AND(SUM(D26:F26)=0,OR(L26="ZERO",L26="ABS")),"ZERO",IF(L26="ABS",SUM(D26,F26),SUM(D26,F26,H26,J26)))),"")</f>
        <v/>
      </c>
      <c r="O26" s="153"/>
      <c r="P26" s="97" t="str">
        <f>IF(N26="","",IF(O17=250,LOOKUP(N26,{"ABS","ZERO",0,125,137,150,165,187,212},{"FAIL","FAIL","FAIL","C","C+","B","B+","A","A+"}),IF(O17=200,LOOKUP(N26,{"ABS","ZERO",0,100,110,120,132,150,170},{"FAIL","FAIL","FAIL","C","C+","B","B+","A","A+"}),IF(O17=150,LOOKUP(N26,{"ABS","ZERO",0,75,82,90,99,112,127},{"FAIL","FAIL","FAIL","C","C+","B","B+","A","A+"}),IF(O17=100,LOOKUP(N26,{"ABS","ZERO",0,50,55,60,66,75,85},{"FAIL","FAIL","FAIL","C","C+","B","B+","A","A+"}),IF(O17=50,LOOKUP(N26,{"ABS","ZERO",0,25,27,30,33,37,42},{"FAIL","FAIL","FAIL","C","C+","B","B+","A","A+"})))))))</f>
        <v/>
      </c>
      <c r="Q26" s="210"/>
      <c r="R26" s="66" t="str">
        <f t="shared" si="0"/>
        <v/>
      </c>
      <c r="S26" s="169" t="str">
        <f>IF(AND(A26&lt;&gt;"",B26&lt;&gt;""),IF(OR(D26&lt;&gt;"ABS"),IF(OR(AND(D26&lt;ROUNDDOWN((0.7*E17),0),D26&lt;&gt;0),D26&gt;E17,D26=""),"Attendance Marks incorrect",""),""),"")</f>
        <v/>
      </c>
      <c r="T26" s="304"/>
      <c r="U26" s="304"/>
      <c r="V26" s="148" t="str">
        <f>IF(OR(AND(OR(F26&lt;=G17, F26=0, F26="ABS"),OR(H26&lt;=I17, H26=0, H26="ABS"),OR(J26&lt;=K17, J26=0,J26="ABS"))),IF(OR(AND(A26="",B26="",D26="",F26="",H26="",J26=""),AND(A26&lt;&gt;"",B26&lt;&gt;"",D26&lt;&gt;"",F26&lt;&gt;"",H26&lt;&gt;"",J26&lt;&gt;"", AG26="OK")),"","Given Marks or Format is incorrect"),"Given Marks or Format is incorrect")</f>
        <v/>
      </c>
      <c r="W26" s="149"/>
      <c r="X26" s="150"/>
      <c r="Y26" s="109" t="b">
        <f>IF(AND(EXACT(LEFT(B26,3),LEFT(G10,3)),MID(B26,4,1)="-",ISNUMBER(INT(MID(B26,5,1))),ISNUMBER(INT(MID(B26,6,1))),MID(B26,5,2)&lt;&gt;"00",MID(B26,5,2)&lt;&gt;MID(G10,2,2),EXACT(MID(B26,7,4),RIGHT(G10,4)),ISNUMBER(INT(MID(B26,11,1))),ISNUMBER(INT(MID(B26,12,1))),MID(B26,11,2)&lt;&gt;"00",OR(ISNUMBER(INT(MID(B26,11,3))),MID(B26,13,1)=""),OR(AND(ISNUMBER(INT(MID(B26,11,3))),MID(B26,11,1)&lt;&gt;"0",MID(B26,14,1)=""),AND((ISNUMBER(INT(MID(B26,11,2)))),MID(B26,13,1)=""))),"oKK")</f>
        <v>0</v>
      </c>
      <c r="Z26" s="1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1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12" t="b">
        <f>IF(AND( EXACT(LEFT(B26,LEN(G8)), G8),ISNUMBER(INT(MID(B26,(LEN(G8)+1),1))),ISNUMBER(INT(MID(B26,(LEN(G8)+2),1))), MID(B26,(LEN(G8)+1),2)&lt;&gt;"00",OR(ISNUMBER(INT(MID(B26,(LEN(G8)+3),1))),MID(B26,(LEN(G8)+3),1)=""),  OR(AND(ISNUMBER(INT(MID(B26,(LEN(G8)+1),3))),MID(B26,(LEN(G8)+1),1)&lt;&gt;"0", MID(B26,(LEN(G8)+4),1)=""),AND((ISNUMBER(INT(MID(B26,(LEN(G8)+1),2)))),MID(B26,(LEN(G8)+3),1)=""))),"OK")</f>
        <v>0</v>
      </c>
      <c r="AC26" s="1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14" t="b">
        <f>IF(LEFT(B26,1)="K",IF(AND(EXACT(LEFT(B26,3),LEFT(G8,3)),MID(B26,4,1)="-",ISNUMBER(INT(MID(B26,5,1))),ISNUMBER(INT(MID(B26,6,1))),MID(B26,5,2)&lt;&gt;"00", MID(B26,5,2)&lt;&gt;MID(G8,2,2),EXACT(MID(B26,7,2), RIGHT(G8,2)),ISNUMBER(INT(MID(B26,9,1))),ISNUMBER(INT(MID(B26,10,1))),MID(B26,9,2)&lt;&gt;"00",OR(ISNUMBER(INT(MID(B26,9,3))),MID(B26,11,1)=""),OR(AND(ISNUMBER(INT(MID(B26,9,3))),MID(B26,9,1)&lt;&gt;"0",MID(B26,12,1)=""),AND((ISNUMBER(INT(MID(B26,9,2)))),MID(B26,11,1)=""))),"oKK"))</f>
        <v>0</v>
      </c>
      <c r="AE26" s="15"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20" t="b">
        <f t="shared" si="28"/>
        <v>0</v>
      </c>
      <c r="AG26" s="20" t="str">
        <f t="shared" si="1"/>
        <v>S# INCORRECT</v>
      </c>
      <c r="BO26" s="55" t="str">
        <f t="shared" si="2"/>
        <v/>
      </c>
      <c r="BP26" s="55" t="b">
        <f t="shared" si="3"/>
        <v>0</v>
      </c>
      <c r="BQ26" s="55" t="b">
        <f t="shared" si="4"/>
        <v>0</v>
      </c>
      <c r="BR26" s="55" t="b">
        <f t="shared" si="5"/>
        <v>0</v>
      </c>
      <c r="BS26" s="55" t="str">
        <f t="shared" si="6"/>
        <v/>
      </c>
      <c r="BT26" s="55" t="str">
        <f t="shared" si="7"/>
        <v/>
      </c>
      <c r="BU26" s="55" t="str">
        <f t="shared" si="8"/>
        <v/>
      </c>
      <c r="BV26" s="55" t="str">
        <f t="shared" si="9"/>
        <v/>
      </c>
      <c r="BW26" s="60" t="str">
        <f t="shared" si="10"/>
        <v/>
      </c>
      <c r="BX26" s="61" t="str">
        <f t="shared" si="29"/>
        <v>INCORRECT</v>
      </c>
      <c r="BY26" s="55" t="b">
        <f t="shared" si="30"/>
        <v>0</v>
      </c>
      <c r="BZ26" s="62" t="str">
        <f t="shared" si="11"/>
        <v/>
      </c>
      <c r="CA26" s="55" t="b">
        <f t="shared" si="12"/>
        <v>0</v>
      </c>
      <c r="CB26" s="55" t="b">
        <f t="shared" si="13"/>
        <v>0</v>
      </c>
      <c r="CC26" s="55" t="b">
        <f t="shared" si="14"/>
        <v>0</v>
      </c>
      <c r="CD26" s="55" t="b">
        <f t="shared" si="15"/>
        <v>0</v>
      </c>
      <c r="CE26" s="55" t="b">
        <f t="shared" si="16"/>
        <v>0</v>
      </c>
      <c r="CF26" s="55" t="b">
        <f t="shared" si="17"/>
        <v>0</v>
      </c>
      <c r="CG26" s="55" t="str">
        <f t="shared" si="18"/>
        <v/>
      </c>
      <c r="CH26" s="55" t="str">
        <f t="shared" si="19"/>
        <v/>
      </c>
      <c r="CI26" s="55" t="str">
        <f t="shared" si="20"/>
        <v/>
      </c>
      <c r="CJ26" s="55" t="str">
        <f t="shared" si="21"/>
        <v/>
      </c>
      <c r="CK26" s="55" t="str">
        <f t="shared" si="22"/>
        <v/>
      </c>
      <c r="CL26" s="55" t="str">
        <f t="shared" si="23"/>
        <v/>
      </c>
      <c r="CM26" s="62" t="str">
        <f t="shared" si="24"/>
        <v/>
      </c>
      <c r="CN26" s="62" t="str">
        <f t="shared" si="25"/>
        <v/>
      </c>
      <c r="CO26" s="63" t="str">
        <f t="shared" si="26"/>
        <v>NO</v>
      </c>
      <c r="CP26" s="63" t="str">
        <f t="shared" si="27"/>
        <v>NO</v>
      </c>
      <c r="CQ26" s="61" t="str">
        <f t="shared" si="31"/>
        <v>NO</v>
      </c>
      <c r="CR26" s="61" t="str">
        <f t="shared" si="32"/>
        <v>NO</v>
      </c>
      <c r="CS26" s="63" t="str">
        <f t="shared" si="33"/>
        <v>OK</v>
      </c>
      <c r="CT26" s="55" t="b">
        <f t="shared" si="34"/>
        <v>0</v>
      </c>
      <c r="CU26" s="55" t="b">
        <f t="shared" si="35"/>
        <v>0</v>
      </c>
      <c r="CV26" s="55" t="b">
        <f t="shared" si="36"/>
        <v>0</v>
      </c>
      <c r="CW26" s="55" t="b">
        <f t="shared" si="37"/>
        <v>0</v>
      </c>
      <c r="CX26" s="62" t="str">
        <f t="shared" si="38"/>
        <v>SEQUENCE INCORRECT</v>
      </c>
      <c r="CY26" s="64">
        <f>COUNTIF(B21:B25,T(B26))</f>
        <v>5</v>
      </c>
    </row>
    <row r="27" spans="1:103" s="20" customFormat="1" ht="18.95" customHeight="1" thickBot="1">
      <c r="A27" s="51"/>
      <c r="B27" s="157"/>
      <c r="C27" s="158"/>
      <c r="D27" s="157"/>
      <c r="E27" s="158"/>
      <c r="F27" s="157"/>
      <c r="G27" s="158"/>
      <c r="H27" s="157"/>
      <c r="I27" s="158"/>
      <c r="J27" s="157"/>
      <c r="K27" s="158"/>
      <c r="L27" s="151" t="str">
        <f>IF(AND(B27&lt;&gt;"", H27&lt;&gt;"", J27&lt;&gt;"",OR(H27&lt;=I17,H27="ABS"),OR(J27&lt;=K17,J27="ABS")),IF(AND(J27="ABS"),"ABS",IF(SUM(H27:J27)=0,"ZERO",SUM(H27,J27))),"")</f>
        <v/>
      </c>
      <c r="M27" s="151"/>
      <c r="N27" s="152" t="str">
        <f>IF(AND(A27&lt;&gt;"",B27&lt;&gt;"",D27&lt;&gt;"", F27&lt;&gt;"", H27&lt;&gt;"", J27&lt;&gt;"",S27="",R27="OK",V27="",OR(D27&lt;=E17,D27="ABS"),OR(F27&lt;=G17,F27="ABS"),OR(H27&lt;=I17,H27="ABS"),OR(J27&lt;=K17,J27="ABS")),IF(AND(OR(D27=0,D27="ABS"),OR(F27=0,F27="ABS"),OR(L27=0,L27="ABS"),D27="ABS",F27="ABS",L27="ABS"),"ABS",IF(AND(SUM(D27:F27)=0,OR(L27="ZERO",L27="ABS")),"ZERO",IF(L27="ABS",SUM(D27,F27),SUM(D27,F27,H27,J27)))),"")</f>
        <v/>
      </c>
      <c r="O27" s="153"/>
      <c r="P27" s="97" t="str">
        <f>IF(N27="","",IF(O17=250,LOOKUP(N27,{"ABS","ZERO",0,125,137,150,165,187,212},{"FAIL","FAIL","FAIL","C","C+","B","B+","A","A+"}),IF(O17=200,LOOKUP(N27,{"ABS","ZERO",0,100,110,120,132,150,170},{"FAIL","FAIL","FAIL","C","C+","B","B+","A","A+"}),IF(O17=150,LOOKUP(N27,{"ABS","ZERO",0,75,82,90,99,112,127},{"FAIL","FAIL","FAIL","C","C+","B","B+","A","A+"}),IF(O17=100,LOOKUP(N27,{"ABS","ZERO",0,50,55,60,66,75,85},{"FAIL","FAIL","FAIL","C","C+","B","B+","A","A+"}),IF(O17=50,LOOKUP(N27,{"ABS","ZERO",0,25,27,30,33,37,42},{"FAIL","FAIL","FAIL","C","C+","B","B+","A","A+"})))))))</f>
        <v/>
      </c>
      <c r="Q27" s="210"/>
      <c r="R27" s="66" t="str">
        <f t="shared" si="0"/>
        <v/>
      </c>
      <c r="S27" s="169" t="str">
        <f>IF(AND(A27&lt;&gt;"",B27&lt;&gt;""),IF(OR(D27&lt;&gt;"ABS"),IF(OR(AND(D27&lt;ROUNDDOWN((0.7*E17),0),D27&lt;&gt;0),D27&gt;E17,D27=""),"Attendance Marks incorrect",""),""),"")</f>
        <v/>
      </c>
      <c r="T27" s="304"/>
      <c r="U27" s="304"/>
      <c r="V27" s="148" t="str">
        <f>IF(OR(AND(OR(F27&lt;=G17, F27=0, F27="ABS"),OR(H27&lt;=I17, H27=0, H27="ABS"),OR(J27&lt;=K17, J27=0,J27="ABS"))),IF(OR(AND(A27="",B27="", D27="",F27="",H27="",J27=""),AND(A27&lt;&gt;"",B27&lt;&gt;"",D27&lt;&gt;"",F27&lt;&gt;"",H27&lt;&gt;"",J27&lt;&gt;"", AG27="OK")),"","Given Marks or Format is incorrect"),"Given Marks or Format is incorrect")</f>
        <v/>
      </c>
      <c r="W27" s="149"/>
      <c r="X27" s="150"/>
      <c r="Y27" s="109" t="b">
        <f>IF(AND(EXACT(LEFT(B27,3),LEFT(G10,3)),MID(B27,4,1)="-",ISNUMBER(INT(MID(B27,5,1))),ISNUMBER(INT(MID(B27,6,1))),MID(B27,5,2)&lt;&gt;"00",MID(B27,5,2)&lt;&gt;MID(G10,2,2),EXACT(MID(B27,7,4),RIGHT(G10,4)),ISNUMBER(INT(MID(B27,11,1))),ISNUMBER(INT(MID(B27,12,1))),MID(B27,11,2)&lt;&gt;"00",OR(ISNUMBER(INT(MID(B27,11,3))),MID(B27,13,1)=""),OR(AND(ISNUMBER(INT(MID(B27,11,3))),MID(B27,11,1)&lt;&gt;"0",MID(B27,14,1)=""),AND((ISNUMBER(INT(MID(B27,11,2)))),MID(B27,13,1)=""))),"oKK")</f>
        <v>0</v>
      </c>
      <c r="Z27" s="1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1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12" t="b">
        <f>IF(AND( EXACT(LEFT(B27,LEN(G8)), G8),ISNUMBER(INT(MID(B27,(LEN(G8)+1),1))),ISNUMBER(INT(MID(B27,(LEN(G8)+2),1))), MID(B27,(LEN(G8)+1),2)&lt;&gt;"00",OR(ISNUMBER(INT(MID(B27,(LEN(G8)+3),1))),MID(B27,(LEN(G8)+3),1)=""),  OR(AND(ISNUMBER(INT(MID(B27,(LEN(G8)+1),3))),MID(B27,(LEN(G8)+1),1)&lt;&gt;"0", MID(B27,(LEN(G8)+4),1)=""),AND((ISNUMBER(INT(MID(B27,(LEN(G8)+1),2)))),MID(B27,(LEN(G8)+3),1)=""))),"OK")</f>
        <v>0</v>
      </c>
      <c r="AC27" s="1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14" t="b">
        <f>IF(LEFT(B27,1)="K",IF(AND(EXACT(LEFT(B27,3),LEFT(G8,3)),MID(B27,4,1)="-",ISNUMBER(INT(MID(B27,5,1))),ISNUMBER(INT(MID(B27,6,1))),MID(B27,5,2)&lt;&gt;"00", MID(B27,5,2)&lt;&gt;MID(G8,2,2),EXACT(MID(B27,7,2), RIGHT(G8,2)),ISNUMBER(INT(MID(B27,9,1))),ISNUMBER(INT(MID(B27,10,1))),MID(B27,9,2)&lt;&gt;"00",OR(ISNUMBER(INT(MID(B27,9,3))),MID(B27,11,1)=""),OR(AND(ISNUMBER(INT(MID(B27,9,3))),MID(B27,9,1)&lt;&gt;"0",MID(B27,12,1)=""),AND((ISNUMBER(INT(MID(B27,9,2)))),MID(B27,11,1)=""))),"oKK"))</f>
        <v>0</v>
      </c>
      <c r="AE27" s="15"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20" t="b">
        <f t="shared" si="28"/>
        <v>0</v>
      </c>
      <c r="AG27" s="20" t="str">
        <f t="shared" si="1"/>
        <v>S# INCORRECT</v>
      </c>
      <c r="BO27" s="55" t="str">
        <f t="shared" si="2"/>
        <v/>
      </c>
      <c r="BP27" s="55" t="b">
        <f t="shared" si="3"/>
        <v>0</v>
      </c>
      <c r="BQ27" s="55" t="b">
        <f t="shared" si="4"/>
        <v>0</v>
      </c>
      <c r="BR27" s="55" t="b">
        <f t="shared" si="5"/>
        <v>0</v>
      </c>
      <c r="BS27" s="55" t="str">
        <f t="shared" si="6"/>
        <v/>
      </c>
      <c r="BT27" s="55" t="str">
        <f t="shared" si="7"/>
        <v/>
      </c>
      <c r="BU27" s="55" t="str">
        <f t="shared" si="8"/>
        <v/>
      </c>
      <c r="BV27" s="55" t="str">
        <f t="shared" si="9"/>
        <v/>
      </c>
      <c r="BW27" s="60" t="str">
        <f t="shared" si="10"/>
        <v/>
      </c>
      <c r="BX27" s="61" t="str">
        <f t="shared" si="29"/>
        <v>INCORRECT</v>
      </c>
      <c r="BY27" s="55" t="b">
        <f t="shared" si="30"/>
        <v>0</v>
      </c>
      <c r="BZ27" s="62" t="str">
        <f t="shared" si="11"/>
        <v/>
      </c>
      <c r="CA27" s="55" t="b">
        <f t="shared" si="12"/>
        <v>0</v>
      </c>
      <c r="CB27" s="55" t="b">
        <f t="shared" si="13"/>
        <v>0</v>
      </c>
      <c r="CC27" s="55" t="b">
        <f t="shared" si="14"/>
        <v>0</v>
      </c>
      <c r="CD27" s="55" t="b">
        <f t="shared" si="15"/>
        <v>0</v>
      </c>
      <c r="CE27" s="55" t="b">
        <f t="shared" si="16"/>
        <v>0</v>
      </c>
      <c r="CF27" s="55" t="b">
        <f t="shared" si="17"/>
        <v>0</v>
      </c>
      <c r="CG27" s="55" t="str">
        <f t="shared" si="18"/>
        <v/>
      </c>
      <c r="CH27" s="55" t="str">
        <f t="shared" si="19"/>
        <v/>
      </c>
      <c r="CI27" s="55" t="str">
        <f t="shared" si="20"/>
        <v/>
      </c>
      <c r="CJ27" s="55" t="str">
        <f t="shared" si="21"/>
        <v/>
      </c>
      <c r="CK27" s="55" t="str">
        <f t="shared" si="22"/>
        <v/>
      </c>
      <c r="CL27" s="55" t="str">
        <f t="shared" si="23"/>
        <v/>
      </c>
      <c r="CM27" s="62" t="str">
        <f t="shared" si="24"/>
        <v/>
      </c>
      <c r="CN27" s="62" t="str">
        <f t="shared" si="25"/>
        <v/>
      </c>
      <c r="CO27" s="63" t="str">
        <f t="shared" si="26"/>
        <v>NO</v>
      </c>
      <c r="CP27" s="63" t="str">
        <f t="shared" si="27"/>
        <v>NO</v>
      </c>
      <c r="CQ27" s="61" t="str">
        <f t="shared" si="31"/>
        <v>NO</v>
      </c>
      <c r="CR27" s="61" t="str">
        <f t="shared" si="32"/>
        <v>NO</v>
      </c>
      <c r="CS27" s="63" t="str">
        <f t="shared" si="33"/>
        <v>OK</v>
      </c>
      <c r="CT27" s="55" t="b">
        <f t="shared" si="34"/>
        <v>0</v>
      </c>
      <c r="CU27" s="55" t="b">
        <f t="shared" si="35"/>
        <v>0</v>
      </c>
      <c r="CV27" s="55" t="b">
        <f t="shared" si="36"/>
        <v>0</v>
      </c>
      <c r="CW27" s="55" t="b">
        <f t="shared" si="37"/>
        <v>0</v>
      </c>
      <c r="CX27" s="62" t="str">
        <f t="shared" si="38"/>
        <v>SEQUENCE INCORRECT</v>
      </c>
      <c r="CY27" s="64">
        <f>COUNTIF(B21:B26,T(B27))</f>
        <v>6</v>
      </c>
    </row>
    <row r="28" spans="1:103" s="20" customFormat="1" ht="18.95" customHeight="1" thickBot="1">
      <c r="A28" s="51"/>
      <c r="B28" s="157"/>
      <c r="C28" s="158"/>
      <c r="D28" s="157"/>
      <c r="E28" s="158"/>
      <c r="F28" s="157"/>
      <c r="G28" s="158"/>
      <c r="H28" s="157"/>
      <c r="I28" s="158"/>
      <c r="J28" s="157"/>
      <c r="K28" s="158"/>
      <c r="L28" s="151" t="str">
        <f>IF(AND(B28&lt;&gt;"", H28&lt;&gt;"", J28&lt;&gt;"",OR(H28&lt;=I17,H28="ABS"),OR(J28&lt;=K17,J28="ABS")),IF(AND(J28="ABS"),"ABS",IF(SUM(H28:J28)=0,"ZERO",SUM(H28,J28))),"")</f>
        <v/>
      </c>
      <c r="M28" s="151"/>
      <c r="N28" s="152" t="str">
        <f>IF(AND(A28&lt;&gt;"",B28&lt;&gt;"",D28&lt;&gt;"", F28&lt;&gt;"", H28&lt;&gt;"", J28&lt;&gt;"",S28="",R28="OK",V28="",OR(D28&lt;=E17,D28="ABS"),OR(F28&lt;=G17,F28="ABS"),OR(H28&lt;=I17,H28="ABS"),OR(J28&lt;=K17,J28="ABS")),IF(AND(OR(D28=0,D28="ABS"),OR(F28=0,F28="ABS"),OR(L28=0,L28="ABS"),D28="ABS",F28="ABS",L28="ABS"),"ABS",IF(AND(SUM(D28:F28)=0,OR(L28="ZERO",L28="ABS")),"ZERO",IF(L28="ABS",SUM(D28,F28),SUM(D28,F28,H28,J28)))),"")</f>
        <v/>
      </c>
      <c r="O28" s="153"/>
      <c r="P28" s="97" t="str">
        <f>IF(N28="","",IF(O17=250,LOOKUP(N28,{"ABS","ZERO",0,125,137,150,165,187,212},{"FAIL","FAIL","FAIL","C","C+","B","B+","A","A+"}),IF(O17=200,LOOKUP(N28,{"ABS","ZERO",0,100,110,120,132,150,170},{"FAIL","FAIL","FAIL","C","C+","B","B+","A","A+"}),IF(O17=150,LOOKUP(N28,{"ABS","ZERO",0,75,82,90,99,112,127},{"FAIL","FAIL","FAIL","C","C+","B","B+","A","A+"}),IF(O17=100,LOOKUP(N28,{"ABS","ZERO",0,50,55,60,66,75,85},{"FAIL","FAIL","FAIL","C","C+","B","B+","A","A+"}),IF(O17=50,LOOKUP(N28,{"ABS","ZERO",0,25,27,30,33,37,42},{"FAIL","FAIL","FAIL","C","C+","B","B+","A","A+"})))))))</f>
        <v/>
      </c>
      <c r="Q28" s="210"/>
      <c r="R28" s="66" t="str">
        <f t="shared" si="0"/>
        <v/>
      </c>
      <c r="S28" s="169" t="str">
        <f>IF(AND(A28&lt;&gt;"",B28&lt;&gt;""),IF(OR(D28&lt;&gt;"ABS"),IF(OR(AND(D28&lt;ROUNDDOWN((0.7*E17),0),D28&lt;&gt;0),D28&gt;E17,D28=""),"Attendance Marks incorrect",""),""),"")</f>
        <v/>
      </c>
      <c r="T28" s="304"/>
      <c r="U28" s="304"/>
      <c r="V28" s="148" t="str">
        <f>IF(OR(AND(OR(F28&lt;=G17, F28=0, F28="ABS"),OR(H28&lt;=I17, H28=0, H28="ABS"),OR(J28&lt;=K17, J28=0,J28="ABS"))),IF(OR(AND(A28="",B28="",D28="",F28="",H28="",J28=""),AND(A28&lt;&gt;"",B28&lt;&gt;"",D28&lt;&gt;"",F28&lt;&gt;"",H28&lt;&gt;"",J28&lt;&gt;"", AG28="OK")),"","Given Marks or Format is incorrect"),"Given Marks or Format is incorrect")</f>
        <v/>
      </c>
      <c r="W28" s="149"/>
      <c r="X28" s="150"/>
      <c r="Y28" s="109" t="b">
        <f>IF(AND(EXACT(LEFT(B28,3),LEFT(G10,3)),MID(B28,4,1)="-",ISNUMBER(INT(MID(B28,5,1))),ISNUMBER(INT(MID(B28,6,1))),MID(B28,5,2)&lt;&gt;"00",MID(B28,5,2)&lt;&gt;MID(G10,2,2),EXACT(MID(B28,7,4),RIGHT(G10,4)),ISNUMBER(INT(MID(B28,11,1))),ISNUMBER(INT(MID(B28,12,1))),MID(B28,11,2)&lt;&gt;"00",OR(ISNUMBER(INT(MID(B28,11,3))),MID(B28,13,1)=""),OR(AND(ISNUMBER(INT(MID(B28,11,3))),MID(B28,11,1)&lt;&gt;"0",MID(B28,14,1)=""),AND((ISNUMBER(INT(MID(B28,11,2)))),MID(B28,13,1)=""))),"oKK")</f>
        <v>0</v>
      </c>
      <c r="Z28" s="1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1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12" t="b">
        <f>IF(AND( EXACT(LEFT(B28,LEN(G8)), G8),ISNUMBER(INT(MID(B28,(LEN(G8)+1),1))),ISNUMBER(INT(MID(B28,(LEN(G8)+2),1))), MID(B28,(LEN(G8)+1),2)&lt;&gt;"00",OR(ISNUMBER(INT(MID(B28,(LEN(G8)+3),1))),MID(B28,(LEN(G8)+3),1)=""),  OR(AND(ISNUMBER(INT(MID(B28,(LEN(G8)+1),3))),MID(B28,(LEN(G8)+1),1)&lt;&gt;"0", MID(B28,(LEN(G8)+4),1)=""),AND((ISNUMBER(INT(MID(B28,(LEN(G8)+1),2)))),MID(B28,(LEN(G8)+3),1)=""))),"OK")</f>
        <v>0</v>
      </c>
      <c r="AC28" s="1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14" t="b">
        <f>IF(LEFT(B28,1)="K",IF(AND(EXACT(LEFT(B28,3),LEFT(G8,3)),MID(B28,4,1)="-",ISNUMBER(INT(MID(B28,5,1))),ISNUMBER(INT(MID(B28,6,1))),MID(B28,5,2)&lt;&gt;"00", MID(B28,5,2)&lt;&gt;MID(G8,2,2),EXACT(MID(B28,7,2), RIGHT(G8,2)),ISNUMBER(INT(MID(B28,9,1))),ISNUMBER(INT(MID(B28,10,1))),MID(B28,9,2)&lt;&gt;"00",OR(ISNUMBER(INT(MID(B28,9,3))),MID(B28,11,1)=""),OR(AND(ISNUMBER(INT(MID(B28,9,3))),MID(B28,9,1)&lt;&gt;"0",MID(B28,12,1)=""),AND((ISNUMBER(INT(MID(B28,9,2)))),MID(B28,11,1)=""))),"oKK"))</f>
        <v>0</v>
      </c>
      <c r="AE28" s="15"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20" t="b">
        <f t="shared" si="28"/>
        <v>0</v>
      </c>
      <c r="AG28" s="20" t="str">
        <f t="shared" si="1"/>
        <v>S# INCORRECT</v>
      </c>
      <c r="BO28" s="55" t="str">
        <f t="shared" si="2"/>
        <v/>
      </c>
      <c r="BP28" s="55" t="b">
        <f t="shared" si="3"/>
        <v>0</v>
      </c>
      <c r="BQ28" s="55" t="b">
        <f t="shared" si="4"/>
        <v>0</v>
      </c>
      <c r="BR28" s="55" t="b">
        <f t="shared" si="5"/>
        <v>0</v>
      </c>
      <c r="BS28" s="55" t="str">
        <f t="shared" si="6"/>
        <v/>
      </c>
      <c r="BT28" s="55" t="str">
        <f t="shared" si="7"/>
        <v/>
      </c>
      <c r="BU28" s="55" t="str">
        <f t="shared" si="8"/>
        <v/>
      </c>
      <c r="BV28" s="55" t="str">
        <f t="shared" si="9"/>
        <v/>
      </c>
      <c r="BW28" s="60" t="str">
        <f t="shared" si="10"/>
        <v/>
      </c>
      <c r="BX28" s="61" t="str">
        <f t="shared" si="29"/>
        <v>INCORRECT</v>
      </c>
      <c r="BY28" s="55" t="b">
        <f t="shared" si="30"/>
        <v>0</v>
      </c>
      <c r="BZ28" s="62" t="str">
        <f t="shared" si="11"/>
        <v/>
      </c>
      <c r="CA28" s="55" t="b">
        <f t="shared" si="12"/>
        <v>0</v>
      </c>
      <c r="CB28" s="55" t="b">
        <f t="shared" si="13"/>
        <v>0</v>
      </c>
      <c r="CC28" s="55" t="b">
        <f t="shared" si="14"/>
        <v>0</v>
      </c>
      <c r="CD28" s="55" t="b">
        <f t="shared" si="15"/>
        <v>0</v>
      </c>
      <c r="CE28" s="55" t="b">
        <f t="shared" si="16"/>
        <v>0</v>
      </c>
      <c r="CF28" s="55" t="b">
        <f t="shared" si="17"/>
        <v>0</v>
      </c>
      <c r="CG28" s="55" t="str">
        <f t="shared" si="18"/>
        <v/>
      </c>
      <c r="CH28" s="55" t="str">
        <f t="shared" si="19"/>
        <v/>
      </c>
      <c r="CI28" s="55" t="str">
        <f t="shared" si="20"/>
        <v/>
      </c>
      <c r="CJ28" s="55" t="str">
        <f t="shared" si="21"/>
        <v/>
      </c>
      <c r="CK28" s="55" t="str">
        <f t="shared" si="22"/>
        <v/>
      </c>
      <c r="CL28" s="55" t="str">
        <f t="shared" si="23"/>
        <v/>
      </c>
      <c r="CM28" s="62" t="str">
        <f t="shared" si="24"/>
        <v/>
      </c>
      <c r="CN28" s="62" t="str">
        <f t="shared" si="25"/>
        <v/>
      </c>
      <c r="CO28" s="63" t="str">
        <f t="shared" si="26"/>
        <v>NO</v>
      </c>
      <c r="CP28" s="63" t="str">
        <f t="shared" si="27"/>
        <v>NO</v>
      </c>
      <c r="CQ28" s="61" t="str">
        <f t="shared" si="31"/>
        <v>NO</v>
      </c>
      <c r="CR28" s="61" t="str">
        <f t="shared" si="32"/>
        <v>NO</v>
      </c>
      <c r="CS28" s="63" t="str">
        <f t="shared" si="33"/>
        <v>OK</v>
      </c>
      <c r="CT28" s="55" t="b">
        <f t="shared" si="34"/>
        <v>0</v>
      </c>
      <c r="CU28" s="55" t="b">
        <f t="shared" si="35"/>
        <v>0</v>
      </c>
      <c r="CV28" s="55" t="b">
        <f t="shared" si="36"/>
        <v>0</v>
      </c>
      <c r="CW28" s="55" t="b">
        <f t="shared" si="37"/>
        <v>0</v>
      </c>
      <c r="CX28" s="62" t="str">
        <f t="shared" si="38"/>
        <v>SEQUENCE INCORRECT</v>
      </c>
      <c r="CY28" s="64">
        <f>COUNTIF(B21:B27,T(B28))</f>
        <v>7</v>
      </c>
    </row>
    <row r="29" spans="1:103" s="20" customFormat="1" ht="18.95" customHeight="1" thickBot="1">
      <c r="A29" s="51"/>
      <c r="B29" s="157"/>
      <c r="C29" s="158"/>
      <c r="D29" s="157"/>
      <c r="E29" s="158"/>
      <c r="F29" s="157"/>
      <c r="G29" s="158"/>
      <c r="H29" s="157"/>
      <c r="I29" s="158"/>
      <c r="J29" s="157"/>
      <c r="K29" s="158"/>
      <c r="L29" s="151" t="str">
        <f>IF(AND(B29&lt;&gt;"", H29&lt;&gt;"", J29&lt;&gt;"",OR(H29&lt;=I17,H29="ABS"),OR(J29&lt;=K17,J29="ABS")),IF(AND(J29="ABS"),"ABS",IF(SUM(H29:J29)=0,"ZERO",SUM(H29,J29))),"")</f>
        <v/>
      </c>
      <c r="M29" s="151"/>
      <c r="N29" s="152" t="str">
        <f>IF(AND(A29&lt;&gt;"",B29&lt;&gt;"",D29&lt;&gt;"", F29&lt;&gt;"", H29&lt;&gt;"", J29&lt;&gt;"",S29="",R29="OK",V29="",OR(D29&lt;=E17,D29="ABS"),OR(F29&lt;=G17,F29="ABS"),OR(H29&lt;=I17,H29="ABS"),OR(J29&lt;=K17,J29="ABS")),IF(AND(OR(D29=0,D29="ABS"),OR(F29=0,F29="ABS"),OR(L29=0,L29="ABS"),D29="ABS",F29="ABS",L29="ABS"),"ABS",IF(AND(SUM(D29:F29)=0,OR(L29="ZERO",L29="ABS")),"ZERO",IF(L29="ABS",SUM(D29,F29),SUM(D29,F29,H29,J29)))),"")</f>
        <v/>
      </c>
      <c r="O29" s="153"/>
      <c r="P29" s="97" t="str">
        <f>IF(N29="","",IF(O17=250,LOOKUP(N29,{"ABS","ZERO",0,125,137,150,165,187,212},{"FAIL","FAIL","FAIL","C","C+","B","B+","A","A+"}),IF(O17=200,LOOKUP(N29,{"ABS","ZERO",0,100,110,120,132,150,170},{"FAIL","FAIL","FAIL","C","C+","B","B+","A","A+"}),IF(O17=150,LOOKUP(N29,{"ABS","ZERO",0,75,82,90,99,112,127},{"FAIL","FAIL","FAIL","C","C+","B","B+","A","A+"}),IF(O17=100,LOOKUP(N29,{"ABS","ZERO",0,50,55,60,66,75,85},{"FAIL","FAIL","FAIL","C","C+","B","B+","A","A+"}),IF(O17=50,LOOKUP(N29,{"ABS","ZERO",0,25,27,30,33,37,42},{"FAIL","FAIL","FAIL","C","C+","B","B+","A","A+"})))))))</f>
        <v/>
      </c>
      <c r="Q29" s="210"/>
      <c r="R29" s="66" t="str">
        <f t="shared" si="0"/>
        <v/>
      </c>
      <c r="S29" s="169" t="str">
        <f>IF(AND(A29&lt;&gt;"",B29&lt;&gt;""),IF(OR(D29&lt;&gt;"ABS"),IF(OR(AND(D29&lt;ROUNDDOWN((0.7*E17),0),D29&lt;&gt;0),D29&gt;E17,D29=""),"Attendance Marks incorrect",""),""),"")</f>
        <v/>
      </c>
      <c r="T29" s="304"/>
      <c r="U29" s="304"/>
      <c r="V29" s="148" t="str">
        <f>IF(OR(AND(OR(F29&lt;=G17, F29=0, F29="ABS"),OR(H29&lt;=I17, H29=0, H29="ABS"),OR(J29&lt;=K17, J29=0,J29="ABS"))),IF(OR(AND(A29="",B29="",D29="",F29="",H29="",J29=""),AND(A29&lt;&gt;"",B29&lt;&gt;"",D29&lt;&gt;"",F29&lt;&gt;"",H29&lt;&gt;"",J29&lt;&gt;"", AG29="OK")),"","Given Marks or Format is incorrect"),"Given Marks or Format is incorrect")</f>
        <v/>
      </c>
      <c r="W29" s="149"/>
      <c r="X29" s="150"/>
      <c r="Y29" s="109" t="b">
        <f>IF(AND(EXACT(LEFT(B29,3),LEFT(G10,3)),MID(B29,4,1)="-",ISNUMBER(INT(MID(B29,5,1))),ISNUMBER(INT(MID(B29,6,1))),MID(B29,5,2)&lt;&gt;"00",MID(B29,5,2)&lt;&gt;MID(G10,2,2),EXACT(MID(B29,7,4),RIGHT(G10,4)),ISNUMBER(INT(MID(B29,11,1))),ISNUMBER(INT(MID(B29,12,1))),MID(B29,11,2)&lt;&gt;"00",OR(ISNUMBER(INT(MID(B29,11,3))),MID(B29,13,1)=""),OR(AND(ISNUMBER(INT(MID(B29,11,3))),MID(B29,11,1)&lt;&gt;"0",MID(B29,14,1)=""),AND((ISNUMBER(INT(MID(B29,11,2)))),MID(B29,13,1)=""))),"oKK")</f>
        <v>0</v>
      </c>
      <c r="Z29" s="1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1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12" t="b">
        <f>IF(AND( EXACT(LEFT(B29,LEN(G8)), G8),ISNUMBER(INT(MID(B29,(LEN(G8)+1),1))),ISNUMBER(INT(MID(B29,(LEN(G8)+2),1))), MID(B29,(LEN(G8)+1),2)&lt;&gt;"00",OR(ISNUMBER(INT(MID(B29,(LEN(G8)+3),1))),MID(B29,(LEN(G8)+3),1)=""),  OR(AND(ISNUMBER(INT(MID(B29,(LEN(G8)+1),3))),MID(B29,(LEN(G8)+1),1)&lt;&gt;"0", MID(B29,(LEN(G8)+4),1)=""),AND((ISNUMBER(INT(MID(B29,(LEN(G8)+1),2)))),MID(B29,(LEN(G8)+3),1)=""))),"OK")</f>
        <v>0</v>
      </c>
      <c r="AC29" s="1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14" t="b">
        <f>IF(LEFT(B29,1)="K",IF(AND(EXACT(LEFT(B29,3),LEFT(G8,3)),MID(B29,4,1)="-",ISNUMBER(INT(MID(B29,5,1))),ISNUMBER(INT(MID(B29,6,1))),MID(B29,5,2)&lt;&gt;"00", MID(B29,5,2)&lt;&gt;MID(G8,2,2),EXACT(MID(B29,7,2), RIGHT(G8,2)),ISNUMBER(INT(MID(B29,9,1))),ISNUMBER(INT(MID(B29,10,1))),MID(B29,9,2)&lt;&gt;"00",OR(ISNUMBER(INT(MID(B29,9,3))),MID(B29,11,1)=""),OR(AND(ISNUMBER(INT(MID(B29,9,3))),MID(B29,9,1)&lt;&gt;"0",MID(B29,12,1)=""),AND((ISNUMBER(INT(MID(B29,9,2)))),MID(B29,11,1)=""))),"oKK"))</f>
        <v>0</v>
      </c>
      <c r="AE29" s="15"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20" t="b">
        <f t="shared" si="28"/>
        <v>0</v>
      </c>
      <c r="AG29" s="20" t="str">
        <f t="shared" si="1"/>
        <v>S# INCORRECT</v>
      </c>
      <c r="BO29" s="55" t="str">
        <f t="shared" si="2"/>
        <v/>
      </c>
      <c r="BP29" s="55" t="b">
        <f t="shared" si="3"/>
        <v>0</v>
      </c>
      <c r="BQ29" s="55" t="b">
        <f t="shared" si="4"/>
        <v>0</v>
      </c>
      <c r="BR29" s="55" t="b">
        <f t="shared" si="5"/>
        <v>0</v>
      </c>
      <c r="BS29" s="55" t="str">
        <f t="shared" si="6"/>
        <v/>
      </c>
      <c r="BT29" s="55" t="str">
        <f t="shared" si="7"/>
        <v/>
      </c>
      <c r="BU29" s="55" t="str">
        <f t="shared" si="8"/>
        <v/>
      </c>
      <c r="BV29" s="55" t="str">
        <f t="shared" si="9"/>
        <v/>
      </c>
      <c r="BW29" s="60" t="str">
        <f t="shared" si="10"/>
        <v/>
      </c>
      <c r="BX29" s="61" t="str">
        <f t="shared" si="29"/>
        <v>INCORRECT</v>
      </c>
      <c r="BY29" s="55" t="b">
        <f t="shared" si="30"/>
        <v>0</v>
      </c>
      <c r="BZ29" s="62" t="str">
        <f t="shared" si="11"/>
        <v/>
      </c>
      <c r="CA29" s="55" t="b">
        <f t="shared" si="12"/>
        <v>0</v>
      </c>
      <c r="CB29" s="55" t="b">
        <f t="shared" si="13"/>
        <v>0</v>
      </c>
      <c r="CC29" s="55" t="b">
        <f t="shared" si="14"/>
        <v>0</v>
      </c>
      <c r="CD29" s="55" t="b">
        <f t="shared" si="15"/>
        <v>0</v>
      </c>
      <c r="CE29" s="55" t="b">
        <f t="shared" si="16"/>
        <v>0</v>
      </c>
      <c r="CF29" s="55" t="b">
        <f t="shared" si="17"/>
        <v>0</v>
      </c>
      <c r="CG29" s="55" t="str">
        <f t="shared" si="18"/>
        <v/>
      </c>
      <c r="CH29" s="55" t="str">
        <f t="shared" si="19"/>
        <v/>
      </c>
      <c r="CI29" s="55" t="str">
        <f t="shared" si="20"/>
        <v/>
      </c>
      <c r="CJ29" s="55" t="str">
        <f t="shared" si="21"/>
        <v/>
      </c>
      <c r="CK29" s="55" t="str">
        <f t="shared" si="22"/>
        <v/>
      </c>
      <c r="CL29" s="55" t="str">
        <f t="shared" si="23"/>
        <v/>
      </c>
      <c r="CM29" s="62" t="str">
        <f t="shared" si="24"/>
        <v/>
      </c>
      <c r="CN29" s="62" t="str">
        <f t="shared" si="25"/>
        <v/>
      </c>
      <c r="CO29" s="63" t="str">
        <f t="shared" si="26"/>
        <v>NO</v>
      </c>
      <c r="CP29" s="63" t="str">
        <f t="shared" si="27"/>
        <v>NO</v>
      </c>
      <c r="CQ29" s="61" t="str">
        <f t="shared" si="31"/>
        <v>NO</v>
      </c>
      <c r="CR29" s="61" t="str">
        <f t="shared" si="32"/>
        <v>NO</v>
      </c>
      <c r="CS29" s="63" t="str">
        <f t="shared" si="33"/>
        <v>OK</v>
      </c>
      <c r="CT29" s="55" t="b">
        <f t="shared" si="34"/>
        <v>0</v>
      </c>
      <c r="CU29" s="55" t="b">
        <f t="shared" si="35"/>
        <v>0</v>
      </c>
      <c r="CV29" s="55" t="b">
        <f t="shared" si="36"/>
        <v>0</v>
      </c>
      <c r="CW29" s="55" t="b">
        <f t="shared" si="37"/>
        <v>0</v>
      </c>
      <c r="CX29" s="62" t="str">
        <f t="shared" si="38"/>
        <v>SEQUENCE INCORRECT</v>
      </c>
      <c r="CY29" s="64">
        <f>COUNTIF(B21:B28,T(B29))</f>
        <v>8</v>
      </c>
    </row>
    <row r="30" spans="1:103" s="20" customFormat="1" ht="18.95" customHeight="1" thickBot="1">
      <c r="A30" s="51"/>
      <c r="B30" s="157"/>
      <c r="C30" s="158"/>
      <c r="D30" s="157"/>
      <c r="E30" s="158"/>
      <c r="F30" s="157"/>
      <c r="G30" s="158"/>
      <c r="H30" s="157"/>
      <c r="I30" s="158"/>
      <c r="J30" s="157"/>
      <c r="K30" s="158"/>
      <c r="L30" s="151" t="str">
        <f>IF(AND(B30&lt;&gt;"", H30&lt;&gt;"", J30&lt;&gt;"",OR(H30&lt;=I17,H30="ABS"),OR(J30&lt;=K17,J30="ABS")),IF(AND(J30="ABS"),"ABS",IF(SUM(H30:J30)=0,"ZERO",SUM(H30,J30))),"")</f>
        <v/>
      </c>
      <c r="M30" s="151"/>
      <c r="N30" s="152" t="str">
        <f>IF(AND(A30&lt;&gt;"",B30&lt;&gt;"",D30&lt;&gt;"", F30&lt;&gt;"", H30&lt;&gt;"", J30&lt;&gt;"",S30="",R30="OK",V30="",OR(D30&lt;=E17,D30="ABS"),OR(F30&lt;=G17,F30="ABS"),OR(H30&lt;=I17,H30="ABS"),OR(J30&lt;=K17,J30="ABS")),IF(AND(OR(D30=0,D30="ABS"),OR(F30=0,F30="ABS"),OR(L30=0,L30="ABS"),D30="ABS",F30="ABS",L30="ABS"),"ABS",IF(AND(SUM(D30:F30)=0,OR(L30="ZERO",L30="ABS")),"ZERO",IF(L30="ABS",SUM(D30,F30),SUM(D30,F30,H30,J30)))),"")</f>
        <v/>
      </c>
      <c r="O30" s="153"/>
      <c r="P30" s="97" t="str">
        <f>IF(N30="","",IF(O17=250,LOOKUP(N30,{"ABS","ZERO",0,125,137,150,165,187,212},{"FAIL","FAIL","FAIL","C","C+","B","B+","A","A+"}),IF(O17=200,LOOKUP(N30,{"ABS","ZERO",0,100,110,120,132,150,170},{"FAIL","FAIL","FAIL","C","C+","B","B+","A","A+"}),IF(O17=150,LOOKUP(N30,{"ABS","ZERO",0,75,82,90,99,112,127},{"FAIL","FAIL","FAIL","C","C+","B","B+","A","A+"}),IF(O17=100,LOOKUP(N30,{"ABS","ZERO",0,50,55,60,66,75,85},{"FAIL","FAIL","FAIL","C","C+","B","B+","A","A+"}),IF(O17=50,LOOKUP(N30,{"ABS","ZERO",0,25,27,30,33,37,42},{"FAIL","FAIL","FAIL","C","C+","B","B+","A","A+"})))))))</f>
        <v/>
      </c>
      <c r="Q30" s="210"/>
      <c r="R30" s="66" t="str">
        <f t="shared" si="0"/>
        <v/>
      </c>
      <c r="S30" s="169" t="str">
        <f>IF(AND(A30&lt;&gt;"",B30&lt;&gt;""),IF(OR(D30&lt;&gt;"ABS"),IF(OR(AND(D30&lt;ROUNDDOWN((0.7*E17),0),D30&lt;&gt;0),D30&gt;E17,D30=""),"Attendance Marks incorrect",""),""),"")</f>
        <v/>
      </c>
      <c r="T30" s="304"/>
      <c r="U30" s="304"/>
      <c r="V30" s="148" t="str">
        <f>IF(OR(AND(OR(F30&lt;=G17, F30=0, F30="ABS"),OR(H30&lt;=I17, H30=0, H30="ABS"),OR(J30&lt;=K17, J30=0,J30="ABS"))),IF(OR(AND(A30="",B30="",D30="",F30="",H30="",J30=""),AND(A30&lt;&gt;"",B30&lt;&gt;"",D30&lt;&gt;"",F30&lt;&gt;"",H30&lt;&gt;"",J30&lt;&gt;"", AG30="OK")),"","Given Marks or Format is incorrect"),"Given Marks or Format is incorrect")</f>
        <v/>
      </c>
      <c r="W30" s="149"/>
      <c r="X30" s="150"/>
      <c r="Y30" s="109" t="b">
        <f>IF(AND(EXACT(LEFT(B30,3),LEFT(G10,3)),MID(B30,4,1)="-",ISNUMBER(INT(MID(B30,5,1))),ISNUMBER(INT(MID(B30,6,1))),MID(B30,5,2)&lt;&gt;"00",MID(B30,5,2)&lt;&gt;MID(G10,2,2),EXACT(MID(B30,7,4),RIGHT(G10,4)),ISNUMBER(INT(MID(B30,11,1))),ISNUMBER(INT(MID(B30,12,1))),MID(B30,11,2)&lt;&gt;"00",OR(ISNUMBER(INT(MID(B30,11,3))),MID(B30,13,1)=""),OR(AND(ISNUMBER(INT(MID(B30,11,3))),MID(B30,11,1)&lt;&gt;"0",MID(B30,14,1)=""),AND((ISNUMBER(INT(MID(B30,11,2)))),MID(B30,13,1)=""))),"oKK")</f>
        <v>0</v>
      </c>
      <c r="Z30" s="1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1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12" t="b">
        <f>IF(AND( EXACT(LEFT(B30,LEN(G8)), G8),ISNUMBER(INT(MID(B30,(LEN(G8)+1),1))),ISNUMBER(INT(MID(B30,(LEN(G8)+2),1))), MID(B30,(LEN(G8)+1),2)&lt;&gt;"00",OR(ISNUMBER(INT(MID(B30,(LEN(G8)+3),1))),MID(B30,(LEN(G8)+3),1)=""),  OR(AND(ISNUMBER(INT(MID(B30,(LEN(G8)+1),3))),MID(B30,(LEN(G8)+1),1)&lt;&gt;"0", MID(B30,(LEN(G8)+4),1)=""),AND((ISNUMBER(INT(MID(B30,(LEN(G8)+1),2)))),MID(B30,(LEN(G8)+3),1)=""))),"OK")</f>
        <v>0</v>
      </c>
      <c r="AC30" s="1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14" t="b">
        <f>IF(LEFT(B30,1)="K",IF(AND(EXACT(LEFT(B30,3),LEFT(G8,3)),MID(B30,4,1)="-",ISNUMBER(INT(MID(B30,5,1))),ISNUMBER(INT(MID(B30,6,1))),MID(B30,5,2)&lt;&gt;"00", MID(B30,5,2)&lt;&gt;MID(G8,2,2),EXACT(MID(B30,7,2), RIGHT(G8,2)),ISNUMBER(INT(MID(B30,9,1))),ISNUMBER(INT(MID(B30,10,1))),MID(B30,9,2)&lt;&gt;"00",OR(ISNUMBER(INT(MID(B30,9,3))),MID(B30,11,1)=""),OR(AND(ISNUMBER(INT(MID(B30,9,3))),MID(B30,9,1)&lt;&gt;"0",MID(B30,12,1)=""),AND((ISNUMBER(INT(MID(B30,9,2)))),MID(B30,11,1)=""))),"oKK"))</f>
        <v>0</v>
      </c>
      <c r="AE30" s="15"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20" t="b">
        <f t="shared" si="28"/>
        <v>0</v>
      </c>
      <c r="AG30" s="20" t="str">
        <f t="shared" si="1"/>
        <v>S# INCORRECT</v>
      </c>
      <c r="BO30" s="55" t="str">
        <f t="shared" si="2"/>
        <v/>
      </c>
      <c r="BP30" s="55" t="b">
        <f t="shared" si="3"/>
        <v>0</v>
      </c>
      <c r="BQ30" s="55" t="b">
        <f t="shared" si="4"/>
        <v>0</v>
      </c>
      <c r="BR30" s="55" t="b">
        <f t="shared" si="5"/>
        <v>0</v>
      </c>
      <c r="BS30" s="55" t="str">
        <f t="shared" si="6"/>
        <v/>
      </c>
      <c r="BT30" s="55" t="str">
        <f t="shared" si="7"/>
        <v/>
      </c>
      <c r="BU30" s="55" t="str">
        <f t="shared" si="8"/>
        <v/>
      </c>
      <c r="BV30" s="55" t="str">
        <f t="shared" si="9"/>
        <v/>
      </c>
      <c r="BW30" s="60" t="str">
        <f t="shared" si="10"/>
        <v/>
      </c>
      <c r="BX30" s="61" t="str">
        <f t="shared" si="29"/>
        <v>INCORRECT</v>
      </c>
      <c r="BY30" s="55" t="b">
        <f t="shared" si="30"/>
        <v>0</v>
      </c>
      <c r="BZ30" s="62" t="str">
        <f t="shared" si="11"/>
        <v/>
      </c>
      <c r="CA30" s="55" t="b">
        <f t="shared" si="12"/>
        <v>0</v>
      </c>
      <c r="CB30" s="55" t="b">
        <f t="shared" si="13"/>
        <v>0</v>
      </c>
      <c r="CC30" s="55" t="b">
        <f t="shared" si="14"/>
        <v>0</v>
      </c>
      <c r="CD30" s="55" t="b">
        <f t="shared" si="15"/>
        <v>0</v>
      </c>
      <c r="CE30" s="55" t="b">
        <f t="shared" si="16"/>
        <v>0</v>
      </c>
      <c r="CF30" s="55" t="b">
        <f t="shared" si="17"/>
        <v>0</v>
      </c>
      <c r="CG30" s="55" t="str">
        <f t="shared" si="18"/>
        <v/>
      </c>
      <c r="CH30" s="55" t="str">
        <f t="shared" si="19"/>
        <v/>
      </c>
      <c r="CI30" s="55" t="str">
        <f t="shared" si="20"/>
        <v/>
      </c>
      <c r="CJ30" s="55" t="str">
        <f t="shared" si="21"/>
        <v/>
      </c>
      <c r="CK30" s="55" t="str">
        <f t="shared" si="22"/>
        <v/>
      </c>
      <c r="CL30" s="55" t="str">
        <f t="shared" si="23"/>
        <v/>
      </c>
      <c r="CM30" s="62" t="str">
        <f t="shared" si="24"/>
        <v/>
      </c>
      <c r="CN30" s="62" t="str">
        <f t="shared" si="25"/>
        <v/>
      </c>
      <c r="CO30" s="63" t="str">
        <f t="shared" si="26"/>
        <v>NO</v>
      </c>
      <c r="CP30" s="63" t="str">
        <f t="shared" si="27"/>
        <v>NO</v>
      </c>
      <c r="CQ30" s="61" t="str">
        <f t="shared" si="31"/>
        <v>NO</v>
      </c>
      <c r="CR30" s="61" t="str">
        <f t="shared" si="32"/>
        <v>NO</v>
      </c>
      <c r="CS30" s="63" t="str">
        <f t="shared" si="33"/>
        <v>OK</v>
      </c>
      <c r="CT30" s="55" t="b">
        <f t="shared" si="34"/>
        <v>0</v>
      </c>
      <c r="CU30" s="55" t="b">
        <f t="shared" si="35"/>
        <v>0</v>
      </c>
      <c r="CV30" s="55" t="b">
        <f t="shared" si="36"/>
        <v>0</v>
      </c>
      <c r="CW30" s="55" t="b">
        <f t="shared" si="37"/>
        <v>0</v>
      </c>
      <c r="CX30" s="62" t="str">
        <f t="shared" si="38"/>
        <v>SEQUENCE INCORRECT</v>
      </c>
      <c r="CY30" s="64">
        <f>COUNTIF(B21:B29,T(B30))</f>
        <v>9</v>
      </c>
    </row>
    <row r="31" spans="1:103" s="20" customFormat="1" ht="18.95" customHeight="1" thickBot="1">
      <c r="A31" s="51"/>
      <c r="B31" s="157"/>
      <c r="C31" s="158"/>
      <c r="D31" s="157"/>
      <c r="E31" s="158"/>
      <c r="F31" s="157"/>
      <c r="G31" s="158"/>
      <c r="H31" s="157"/>
      <c r="I31" s="158"/>
      <c r="J31" s="157"/>
      <c r="K31" s="158"/>
      <c r="L31" s="151" t="str">
        <f>IF(AND(B31&lt;&gt;"", H31&lt;&gt;"", J31&lt;&gt;"",OR(H31&lt;=I17,H31="ABS"),OR(J31&lt;=K17,J31="ABS")),IF(AND(J31="ABS"),"ABS",IF(SUM(H31:J31)=0,"ZERO",SUM(H31,J31))),"")</f>
        <v/>
      </c>
      <c r="M31" s="151"/>
      <c r="N31" s="152" t="str">
        <f>IF(AND(A31&lt;&gt;"",B31&lt;&gt;"",D31&lt;&gt;"", F31&lt;&gt;"", H31&lt;&gt;"", J31&lt;&gt;"",S31="",R31="OK",V31="",OR(D31&lt;=E17,D31="ABS"),OR(F31&lt;=G17,F31="ABS"),OR(H31&lt;=I17,H31="ABS"),OR(J31&lt;=K17,J31="ABS")),IF(AND(OR(D31=0,D31="ABS"),OR(F31=0,F31="ABS"),OR(L31=0,L31="ABS"),D31="ABS",F31="ABS",L31="ABS"),"ABS",IF(AND(SUM(D31:F31)=0,OR(L31="ZERO",L31="ABS")),"ZERO",IF(L31="ABS",SUM(D31,F31),SUM(D31,F31,H31,J31)))),"")</f>
        <v/>
      </c>
      <c r="O31" s="153"/>
      <c r="P31" s="97" t="str">
        <f>IF(N31="","",IF(O17=250,LOOKUP(N31,{"ABS","ZERO",0,125,137,150,165,187,212},{"FAIL","FAIL","FAIL","C","C+","B","B+","A","A+"}),IF(O17=200,LOOKUP(N31,{"ABS","ZERO",0,100,110,120,132,150,170},{"FAIL","FAIL","FAIL","C","C+","B","B+","A","A+"}),IF(O17=150,LOOKUP(N31,{"ABS","ZERO",0,75,82,90,99,112,127},{"FAIL","FAIL","FAIL","C","C+","B","B+","A","A+"}),IF(O17=100,LOOKUP(N31,{"ABS","ZERO",0,50,55,60,66,75,85},{"FAIL","FAIL","FAIL","C","C+","B","B+","A","A+"}),IF(O17=50,LOOKUP(N31,{"ABS","ZERO",0,25,27,30,33,37,42},{"FAIL","FAIL","FAIL","C","C+","B","B+","A","A+"})))))))</f>
        <v/>
      </c>
      <c r="Q31" s="210"/>
      <c r="R31" s="66" t="str">
        <f t="shared" si="0"/>
        <v/>
      </c>
      <c r="S31" s="169" t="str">
        <f>IF(AND(A31&lt;&gt;"",B31&lt;&gt;""),IF(OR(D31&lt;&gt;"ABS"),IF(OR(AND(D31&lt;ROUNDDOWN((0.7*E17),0),D31&lt;&gt;0),D31&gt;E17,D31=""),"Attendance Marks incorrect",""),""),"")</f>
        <v/>
      </c>
      <c r="T31" s="304"/>
      <c r="U31" s="304"/>
      <c r="V31" s="148" t="str">
        <f>IF(OR(AND(OR(F31&lt;=G17, F31=0, F31="ABS"),OR(H31&lt;=I17, H31=0, H31="ABS"),OR(J31&lt;=K17, J31=0,J31="ABS"))),IF(OR(AND(A31="",B31="",D31="",F31="",H31="",J31=""),AND(A31&lt;&gt;"",B31&lt;&gt;"",D31&lt;&gt;"",F31&lt;&gt;"",H31&lt;&gt;"",J31&lt;&gt;"", AG31="OK")),"","Given Marks or Format is incorrect"),"Given Marks or Format is incorrect")</f>
        <v/>
      </c>
      <c r="W31" s="149"/>
      <c r="X31" s="150"/>
      <c r="Y31" s="109" t="b">
        <f>IF(AND(EXACT(LEFT(B31,3),LEFT(G10,3)),MID(B31,4,1)="-",ISNUMBER(INT(MID(B31,5,1))),ISNUMBER(INT(MID(B31,6,1))),MID(B31,5,2)&lt;&gt;"00",MID(B31,5,2)&lt;&gt;MID(G10,2,2),EXACT(MID(B31,7,4),RIGHT(G10,4)),ISNUMBER(INT(MID(B31,11,1))),ISNUMBER(INT(MID(B31,12,1))),MID(B31,11,2)&lt;&gt;"00",OR(ISNUMBER(INT(MID(B31,11,3))),MID(B31,13,1)=""),OR(AND(ISNUMBER(INT(MID(B31,11,3))),MID(B31,11,1)&lt;&gt;"0",MID(B31,14,1)=""),AND((ISNUMBER(INT(MID(B31,11,2)))),MID(B31,13,1)=""))),"oKK")</f>
        <v>0</v>
      </c>
      <c r="Z31" s="1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1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12" t="b">
        <f>IF(AND( EXACT(LEFT(B31,LEN(G8)), G8),ISNUMBER(INT(MID(B31,(LEN(G8)+1),1))),ISNUMBER(INT(MID(B31,(LEN(G8)+2),1))), MID(B31,(LEN(G8)+1),2)&lt;&gt;"00",OR(ISNUMBER(INT(MID(B31,(LEN(G8)+3),1))),MID(B31,(LEN(G8)+3),1)=""),  OR(AND(ISNUMBER(INT(MID(B31,(LEN(G8)+1),3))),MID(B31,(LEN(G8)+1),1)&lt;&gt;"0", MID(B31,(LEN(G8)+4),1)=""),AND((ISNUMBER(INT(MID(B31,(LEN(G8)+1),2)))),MID(B31,(LEN(G8)+3),1)=""))),"OK")</f>
        <v>0</v>
      </c>
      <c r="AC31" s="1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14" t="b">
        <f>IF(LEFT(B31,1)="K",IF(AND(EXACT(LEFT(B31,3),LEFT(G8,3)),MID(B31,4,1)="-",ISNUMBER(INT(MID(B31,5,1))),ISNUMBER(INT(MID(B31,6,1))),MID(B31,5,2)&lt;&gt;"00", MID(B31,5,2)&lt;&gt;MID(G8,2,2),EXACT(MID(B31,7,2), RIGHT(G8,2)),ISNUMBER(INT(MID(B31,9,1))),ISNUMBER(INT(MID(B31,10,1))),MID(B31,9,2)&lt;&gt;"00",OR(ISNUMBER(INT(MID(B31,9,3))),MID(B31,11,1)=""),OR(AND(ISNUMBER(INT(MID(B31,9,3))),MID(B31,9,1)&lt;&gt;"0",MID(B31,12,1)=""),AND((ISNUMBER(INT(MID(B31,9,2)))),MID(B31,11,1)=""))),"oKK"))</f>
        <v>0</v>
      </c>
      <c r="AE31" s="15"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20" t="b">
        <f t="shared" si="28"/>
        <v>0</v>
      </c>
      <c r="AG31" s="20" t="str">
        <f t="shared" si="1"/>
        <v>S# INCORRECT</v>
      </c>
      <c r="BO31" s="55" t="str">
        <f t="shared" si="2"/>
        <v/>
      </c>
      <c r="BP31" s="55" t="b">
        <f t="shared" si="3"/>
        <v>0</v>
      </c>
      <c r="BQ31" s="55" t="b">
        <f t="shared" si="4"/>
        <v>0</v>
      </c>
      <c r="BR31" s="55" t="b">
        <f t="shared" si="5"/>
        <v>0</v>
      </c>
      <c r="BS31" s="55" t="str">
        <f t="shared" si="6"/>
        <v/>
      </c>
      <c r="BT31" s="55" t="str">
        <f t="shared" si="7"/>
        <v/>
      </c>
      <c r="BU31" s="55" t="str">
        <f t="shared" si="8"/>
        <v/>
      </c>
      <c r="BV31" s="55" t="str">
        <f t="shared" si="9"/>
        <v/>
      </c>
      <c r="BW31" s="60" t="str">
        <f t="shared" si="10"/>
        <v/>
      </c>
      <c r="BX31" s="61" t="str">
        <f t="shared" si="29"/>
        <v>INCORRECT</v>
      </c>
      <c r="BY31" s="55" t="b">
        <f t="shared" si="30"/>
        <v>0</v>
      </c>
      <c r="BZ31" s="62" t="str">
        <f t="shared" si="11"/>
        <v/>
      </c>
      <c r="CA31" s="55" t="b">
        <f t="shared" si="12"/>
        <v>0</v>
      </c>
      <c r="CB31" s="55" t="b">
        <f t="shared" si="13"/>
        <v>0</v>
      </c>
      <c r="CC31" s="55" t="b">
        <f t="shared" si="14"/>
        <v>0</v>
      </c>
      <c r="CD31" s="55" t="b">
        <f t="shared" si="15"/>
        <v>0</v>
      </c>
      <c r="CE31" s="55" t="b">
        <f t="shared" si="16"/>
        <v>0</v>
      </c>
      <c r="CF31" s="55" t="b">
        <f t="shared" si="17"/>
        <v>0</v>
      </c>
      <c r="CG31" s="55" t="str">
        <f t="shared" si="18"/>
        <v/>
      </c>
      <c r="CH31" s="55" t="str">
        <f t="shared" si="19"/>
        <v/>
      </c>
      <c r="CI31" s="55" t="str">
        <f t="shared" si="20"/>
        <v/>
      </c>
      <c r="CJ31" s="55" t="str">
        <f t="shared" si="21"/>
        <v/>
      </c>
      <c r="CK31" s="55" t="str">
        <f t="shared" si="22"/>
        <v/>
      </c>
      <c r="CL31" s="55" t="str">
        <f t="shared" si="23"/>
        <v/>
      </c>
      <c r="CM31" s="62" t="str">
        <f t="shared" si="24"/>
        <v/>
      </c>
      <c r="CN31" s="62" t="str">
        <f t="shared" si="25"/>
        <v/>
      </c>
      <c r="CO31" s="63" t="str">
        <f t="shared" si="26"/>
        <v>NO</v>
      </c>
      <c r="CP31" s="63" t="str">
        <f t="shared" si="27"/>
        <v>NO</v>
      </c>
      <c r="CQ31" s="61" t="str">
        <f t="shared" si="31"/>
        <v>NO</v>
      </c>
      <c r="CR31" s="61" t="str">
        <f t="shared" si="32"/>
        <v>NO</v>
      </c>
      <c r="CS31" s="63" t="str">
        <f t="shared" si="33"/>
        <v>OK</v>
      </c>
      <c r="CT31" s="55" t="b">
        <f t="shared" si="34"/>
        <v>0</v>
      </c>
      <c r="CU31" s="55" t="b">
        <f t="shared" si="35"/>
        <v>0</v>
      </c>
      <c r="CV31" s="55" t="b">
        <f t="shared" si="36"/>
        <v>0</v>
      </c>
      <c r="CW31" s="55" t="b">
        <f t="shared" si="37"/>
        <v>0</v>
      </c>
      <c r="CX31" s="62" t="str">
        <f t="shared" si="38"/>
        <v>SEQUENCE INCORRECT</v>
      </c>
      <c r="CY31" s="64">
        <f>COUNTIF(B21:B30,T(B31))</f>
        <v>10</v>
      </c>
    </row>
    <row r="32" spans="1:103" s="20" customFormat="1" ht="18.95" customHeight="1" thickBot="1">
      <c r="A32" s="51"/>
      <c r="B32" s="157"/>
      <c r="C32" s="158"/>
      <c r="D32" s="157"/>
      <c r="E32" s="158"/>
      <c r="F32" s="157"/>
      <c r="G32" s="158"/>
      <c r="H32" s="157"/>
      <c r="I32" s="158"/>
      <c r="J32" s="157"/>
      <c r="K32" s="158"/>
      <c r="L32" s="151" t="str">
        <f>IF(AND(B32&lt;&gt;"", H32&lt;&gt;"", J32&lt;&gt;"",OR(H32&lt;=I17,H32="ABS"),OR(J32&lt;=K17,J32="ABS")),IF(AND(J32="ABS"),"ABS",IF(SUM(H32:J32)=0,"ZERO",SUM(H32,J32))),"")</f>
        <v/>
      </c>
      <c r="M32" s="151"/>
      <c r="N32" s="152" t="str">
        <f>IF(AND(A32&lt;&gt;"",B32&lt;&gt;"",D32&lt;&gt;"", F32&lt;&gt;"", H32&lt;&gt;"", J32&lt;&gt;"",S32="",R32="OK",V32="",OR(D32&lt;=E17,D32="ABS"),OR(F32&lt;=G17,F32="ABS"),OR(H32&lt;=I17,H32="ABS"),OR(J32&lt;=K17,J32="ABS")),IF(AND(OR(D32=0,D32="ABS"),OR(F32=0,F32="ABS"),OR(L32=0,L32="ABS"),D32="ABS",F32="ABS",L32="ABS"),"ABS",IF(AND(SUM(D32:F32)=0,OR(L32="ZERO",L32="ABS")),"ZERO",IF(L32="ABS",SUM(D32,F32),SUM(D32,F32,H32,J32)))),"")</f>
        <v/>
      </c>
      <c r="O32" s="153"/>
      <c r="P32" s="97" t="str">
        <f>IF(N32="","",IF(O17=250,LOOKUP(N32,{"ABS","ZERO",0,125,137,150,165,187,212},{"FAIL","FAIL","FAIL","C","C+","B","B+","A","A+"}),IF(O17=200,LOOKUP(N32,{"ABS","ZERO",0,100,110,120,132,150,170},{"FAIL","FAIL","FAIL","C","C+","B","B+","A","A+"}),IF(O17=150,LOOKUP(N32,{"ABS","ZERO",0,75,82,90,99,112,127},{"FAIL","FAIL","FAIL","C","C+","B","B+","A","A+"}),IF(O17=100,LOOKUP(N32,{"ABS","ZERO",0,50,55,60,66,75,85},{"FAIL","FAIL","FAIL","C","C+","B","B+","A","A+"}),IF(O17=50,LOOKUP(N32,{"ABS","ZERO",0,25,27,30,33,37,42},{"FAIL","FAIL","FAIL","C","C+","B","B+","A","A+"})))))))</f>
        <v/>
      </c>
      <c r="Q32" s="210"/>
      <c r="R32" s="66" t="str">
        <f t="shared" si="0"/>
        <v/>
      </c>
      <c r="S32" s="169" t="str">
        <f>IF(AND(A32&lt;&gt;"",B32&lt;&gt;""),IF(OR(D32&lt;&gt;"ABS"),IF(OR(AND(D32&lt;ROUNDDOWN((0.7*E17),0),D32&lt;&gt;0),D32&gt;E17,D32=""),"Attendance Marks incorrect",""),""),"")</f>
        <v/>
      </c>
      <c r="T32" s="304"/>
      <c r="U32" s="304"/>
      <c r="V32" s="148" t="str">
        <f>IF(OR(AND(OR(F32&lt;=G17, F32=0, F32="ABS"),OR(H32&lt;=I17, H32=0, H32="ABS"),OR(J32&lt;=K17, J32=0,J32="ABS"))),IF(OR(AND(A32="",B32="",D32="",F32="",H32="",J32=""),AND(A32&lt;&gt;"",B32&lt;&gt;"",D32&lt;&gt;"",F32&lt;&gt;"",H32&lt;&gt;"",J32&lt;&gt;"", AG32="OK")),"","Given Marks or Format is incorrect"),"Given Marks or Format is incorrect")</f>
        <v/>
      </c>
      <c r="W32" s="149"/>
      <c r="X32" s="150"/>
      <c r="Y32" s="109" t="b">
        <f>IF(AND(EXACT(LEFT(B32,3),LEFT(G10,3)),MID(B32,4,1)="-",ISNUMBER(INT(MID(B32,5,1))),ISNUMBER(INT(MID(B32,6,1))),MID(B32,5,2)&lt;&gt;"00",MID(B32,5,2)&lt;&gt;MID(G10,2,2),EXACT(MID(B32,7,4),RIGHT(G10,4)),ISNUMBER(INT(MID(B32,11,1))),ISNUMBER(INT(MID(B32,12,1))),MID(B32,11,2)&lt;&gt;"00",OR(ISNUMBER(INT(MID(B32,11,3))),MID(B32,13,1)=""),OR(AND(ISNUMBER(INT(MID(B32,11,3))),MID(B32,11,1)&lt;&gt;"0",MID(B32,14,1)=""),AND((ISNUMBER(INT(MID(B32,11,2)))),MID(B32,13,1)=""))),"oKK")</f>
        <v>0</v>
      </c>
      <c r="Z32" s="1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1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12" t="b">
        <f>IF(AND( EXACT(LEFT(B32,LEN(G8)), G8),ISNUMBER(INT(MID(B32,(LEN(G8)+1),1))),ISNUMBER(INT(MID(B32,(LEN(G8)+2),1))), MID(B32,(LEN(G8)+1),2)&lt;&gt;"00",OR(ISNUMBER(INT(MID(B32,(LEN(G8)+3),1))),MID(B32,(LEN(G8)+3),1)=""),  OR(AND(ISNUMBER(INT(MID(B32,(LEN(G8)+1),3))),MID(B32,(LEN(G8)+1),1)&lt;&gt;"0", MID(B32,(LEN(G8)+4),1)=""),AND((ISNUMBER(INT(MID(B32,(LEN(G8)+1),2)))),MID(B32,(LEN(G8)+3),1)=""))),"OK")</f>
        <v>0</v>
      </c>
      <c r="AC32" s="1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14" t="b">
        <f>IF(LEFT(B32,1)="K",IF(AND(EXACT(LEFT(B32,3),LEFT(G8,3)),MID(B32,4,1)="-",ISNUMBER(INT(MID(B32,5,1))),ISNUMBER(INT(MID(B32,6,1))),MID(B32,5,2)&lt;&gt;"00", MID(B32,5,2)&lt;&gt;MID(G8,2,2),EXACT(MID(B32,7,2), RIGHT(G8,2)),ISNUMBER(INT(MID(B32,9,1))),ISNUMBER(INT(MID(B32,10,1))),MID(B32,9,2)&lt;&gt;"00",OR(ISNUMBER(INT(MID(B32,9,3))),MID(B32,11,1)=""),OR(AND(ISNUMBER(INT(MID(B32,9,3))),MID(B32,9,1)&lt;&gt;"0",MID(B32,12,1)=""),AND((ISNUMBER(INT(MID(B32,9,2)))),MID(B32,11,1)=""))),"oKK"))</f>
        <v>0</v>
      </c>
      <c r="AE32" s="15"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20" t="b">
        <f t="shared" si="28"/>
        <v>0</v>
      </c>
      <c r="AG32" s="20" t="str">
        <f t="shared" si="1"/>
        <v>S# INCORRECT</v>
      </c>
      <c r="BO32" s="55" t="str">
        <f t="shared" si="2"/>
        <v/>
      </c>
      <c r="BP32" s="55" t="b">
        <f t="shared" si="3"/>
        <v>0</v>
      </c>
      <c r="BQ32" s="55" t="b">
        <f t="shared" si="4"/>
        <v>0</v>
      </c>
      <c r="BR32" s="55" t="b">
        <f t="shared" si="5"/>
        <v>0</v>
      </c>
      <c r="BS32" s="55" t="str">
        <f t="shared" si="6"/>
        <v/>
      </c>
      <c r="BT32" s="55" t="str">
        <f t="shared" si="7"/>
        <v/>
      </c>
      <c r="BU32" s="55" t="str">
        <f t="shared" si="8"/>
        <v/>
      </c>
      <c r="BV32" s="55" t="str">
        <f t="shared" si="9"/>
        <v/>
      </c>
      <c r="BW32" s="60" t="str">
        <f t="shared" si="10"/>
        <v/>
      </c>
      <c r="BX32" s="61" t="str">
        <f t="shared" si="29"/>
        <v>INCORRECT</v>
      </c>
      <c r="BY32" s="55" t="b">
        <f t="shared" si="30"/>
        <v>0</v>
      </c>
      <c r="BZ32" s="62" t="str">
        <f t="shared" si="11"/>
        <v/>
      </c>
      <c r="CA32" s="55" t="b">
        <f t="shared" si="12"/>
        <v>0</v>
      </c>
      <c r="CB32" s="55" t="b">
        <f t="shared" si="13"/>
        <v>0</v>
      </c>
      <c r="CC32" s="55" t="b">
        <f t="shared" si="14"/>
        <v>0</v>
      </c>
      <c r="CD32" s="55" t="b">
        <f t="shared" si="15"/>
        <v>0</v>
      </c>
      <c r="CE32" s="55" t="b">
        <f t="shared" si="16"/>
        <v>0</v>
      </c>
      <c r="CF32" s="55" t="b">
        <f t="shared" si="17"/>
        <v>0</v>
      </c>
      <c r="CG32" s="55" t="str">
        <f t="shared" si="18"/>
        <v/>
      </c>
      <c r="CH32" s="55" t="str">
        <f t="shared" si="19"/>
        <v/>
      </c>
      <c r="CI32" s="55" t="str">
        <f t="shared" si="20"/>
        <v/>
      </c>
      <c r="CJ32" s="55" t="str">
        <f t="shared" si="21"/>
        <v/>
      </c>
      <c r="CK32" s="55" t="str">
        <f t="shared" si="22"/>
        <v/>
      </c>
      <c r="CL32" s="55" t="str">
        <f t="shared" si="23"/>
        <v/>
      </c>
      <c r="CM32" s="62" t="str">
        <f t="shared" si="24"/>
        <v/>
      </c>
      <c r="CN32" s="62" t="str">
        <f t="shared" si="25"/>
        <v/>
      </c>
      <c r="CO32" s="63" t="str">
        <f t="shared" si="26"/>
        <v>NO</v>
      </c>
      <c r="CP32" s="63" t="str">
        <f t="shared" si="27"/>
        <v>NO</v>
      </c>
      <c r="CQ32" s="61" t="str">
        <f t="shared" si="31"/>
        <v>NO</v>
      </c>
      <c r="CR32" s="61" t="str">
        <f t="shared" si="32"/>
        <v>NO</v>
      </c>
      <c r="CS32" s="63" t="str">
        <f t="shared" si="33"/>
        <v>OK</v>
      </c>
      <c r="CT32" s="55" t="b">
        <f t="shared" si="34"/>
        <v>0</v>
      </c>
      <c r="CU32" s="55" t="b">
        <f t="shared" si="35"/>
        <v>0</v>
      </c>
      <c r="CV32" s="55" t="b">
        <f t="shared" si="36"/>
        <v>0</v>
      </c>
      <c r="CW32" s="55" t="b">
        <f t="shared" si="37"/>
        <v>0</v>
      </c>
      <c r="CX32" s="62" t="str">
        <f t="shared" si="38"/>
        <v>SEQUENCE INCORRECT</v>
      </c>
      <c r="CY32" s="64">
        <f>COUNTIF(B21:B31,T(B32))</f>
        <v>11</v>
      </c>
    </row>
    <row r="33" spans="1:103" s="20" customFormat="1" ht="18.95" customHeight="1" thickBot="1">
      <c r="A33" s="51"/>
      <c r="B33" s="157"/>
      <c r="C33" s="158"/>
      <c r="D33" s="157"/>
      <c r="E33" s="158"/>
      <c r="F33" s="157"/>
      <c r="G33" s="158"/>
      <c r="H33" s="157"/>
      <c r="I33" s="158"/>
      <c r="J33" s="157"/>
      <c r="K33" s="158"/>
      <c r="L33" s="151" t="str">
        <f>IF(AND(B33&lt;&gt;"", H33&lt;&gt;"", J33&lt;&gt;"",OR(H33&lt;=I17,H33="ABS"),OR(J33&lt;=K17,J33="ABS")),IF(AND(J33="ABS"),"ABS",IF(SUM(H33:J33)=0,"ZERO",SUM(H33,J33))),"")</f>
        <v/>
      </c>
      <c r="M33" s="151"/>
      <c r="N33" s="152" t="str">
        <f>IF(AND(A33&lt;&gt;"",B33&lt;&gt;"",D33&lt;&gt;"", F33&lt;&gt;"", H33&lt;&gt;"", J33&lt;&gt;"",S33="",R33="OK",V33="",OR(D33&lt;=E17,D33="ABS"),OR(F33&lt;=G17,F33="ABS"),OR(H33&lt;=I17,H33="ABS"),OR(J33&lt;=K17,J33="ABS")),IF(AND(OR(D33=0,D33="ABS"),OR(F33=0,F33="ABS"),OR(L33=0,L33="ABS"),D33="ABS",F33="ABS",L33="ABS"),"ABS",IF(AND(SUM(D33:F33)=0,OR(L33="ZERO",L33="ABS")),"ZERO",IF(L33="ABS",SUM(D33,F33),SUM(D33,F33,H33,J33)))),"")</f>
        <v/>
      </c>
      <c r="O33" s="153"/>
      <c r="P33" s="97" t="str">
        <f>IF(N33="","",IF(O17=250,LOOKUP(N33,{"ABS","ZERO",0,125,137,150,165,187,212},{"FAIL","FAIL","FAIL","C","C+","B","B+","A","A+"}),IF(O17=200,LOOKUP(N33,{"ABS","ZERO",0,100,110,120,132,150,170},{"FAIL","FAIL","FAIL","C","C+","B","B+","A","A+"}),IF(O17=150,LOOKUP(N33,{"ABS","ZERO",0,75,82,90,99,112,127},{"FAIL","FAIL","FAIL","C","C+","B","B+","A","A+"}),IF(O17=100,LOOKUP(N33,{"ABS","ZERO",0,50,55,60,66,75,85},{"FAIL","FAIL","FAIL","C","C+","B","B+","A","A+"}),IF(O17=50,LOOKUP(N33,{"ABS","ZERO",0,25,27,30,33,37,42},{"FAIL","FAIL","FAIL","C","C+","B","B+","A","A+"})))))))</f>
        <v/>
      </c>
      <c r="Q33" s="210"/>
      <c r="R33" s="66" t="str">
        <f t="shared" si="0"/>
        <v/>
      </c>
      <c r="S33" s="169" t="str">
        <f>IF(AND(A33&lt;&gt;"",B33&lt;&gt;""),IF(OR(D33&lt;&gt;"ABS"),IF(OR(AND(D33&lt;ROUNDDOWN((0.7*E17),0),D33&lt;&gt;0),D33&gt;E17,D33=""),"Attendance Marks incorrect",""),""),"")</f>
        <v/>
      </c>
      <c r="T33" s="304"/>
      <c r="U33" s="304"/>
      <c r="V33" s="148" t="str">
        <f>IF(OR(AND(OR(F33&lt;=G17, F33=0, F33="ABS"),OR(H33&lt;=I17, H33=0, H33="ABS"),OR(J33&lt;=K17, J33=0,J33="ABS"))),IF(OR(AND(A33="",B33="",D33="",F33="",H33="",J33=""),AND(A33&lt;&gt;"",B33&lt;&gt;"",D33&lt;&gt;"",F33&lt;&gt;"",H33&lt;&gt;"",J33&lt;&gt;"", AG33="OK")),"","Given Marks or Format is incorrect"),"Given Marks or Format is incorrect")</f>
        <v/>
      </c>
      <c r="W33" s="149"/>
      <c r="X33" s="150"/>
      <c r="Y33" s="109" t="b">
        <f>IF(AND(EXACT(LEFT(B33,3),LEFT(G10,3)),MID(B33,4,1)="-",ISNUMBER(INT(MID(B33,5,1))),ISNUMBER(INT(MID(B33,6,1))),MID(B33,5,2)&lt;&gt;"00",MID(B33,5,2)&lt;&gt;MID(G10,2,2),EXACT(MID(B33,7,4),RIGHT(G10,4)),ISNUMBER(INT(MID(B33,11,1))),ISNUMBER(INT(MID(B33,12,1))),MID(B33,11,2)&lt;&gt;"00",OR(ISNUMBER(INT(MID(B33,11,3))),MID(B33,13,1)=""),OR(AND(ISNUMBER(INT(MID(B33,11,3))),MID(B33,11,1)&lt;&gt;"0",MID(B33,14,1)=""),AND((ISNUMBER(INT(MID(B33,11,2)))),MID(B33,13,1)=""))),"oKK")</f>
        <v>0</v>
      </c>
      <c r="Z33" s="1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1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12" t="b">
        <f>IF(AND( EXACT(LEFT(B33,LEN(G8)), G8),ISNUMBER(INT(MID(B33,(LEN(G8)+1),1))),ISNUMBER(INT(MID(B33,(LEN(G8)+2),1))), MID(B33,(LEN(G8)+1),2)&lt;&gt;"00",OR(ISNUMBER(INT(MID(B33,(LEN(G8)+3),1))),MID(B33,(LEN(G8)+3),1)=""),  OR(AND(ISNUMBER(INT(MID(B33,(LEN(G8)+1),3))),MID(B33,(LEN(G8)+1),1)&lt;&gt;"0", MID(B33,(LEN(G8)+4),1)=""),AND((ISNUMBER(INT(MID(B33,(LEN(G8)+1),2)))),MID(B33,(LEN(G8)+3),1)=""))),"OK")</f>
        <v>0</v>
      </c>
      <c r="AC33" s="1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14" t="b">
        <f>IF(LEFT(B33,1)="K",IF(AND(EXACT(LEFT(B33,3),LEFT(G8,3)),MID(B33,4,1)="-",ISNUMBER(INT(MID(B33,5,1))),ISNUMBER(INT(MID(B33,6,1))),MID(B33,5,2)&lt;&gt;"00", MID(B33,5,2)&lt;&gt;MID(G8,2,2),EXACT(MID(B33,7,2), RIGHT(G8,2)),ISNUMBER(INT(MID(B33,9,1))),ISNUMBER(INT(MID(B33,10,1))),MID(B33,9,2)&lt;&gt;"00",OR(ISNUMBER(INT(MID(B33,9,3))),MID(B33,11,1)=""),OR(AND(ISNUMBER(INT(MID(B33,9,3))),MID(B33,9,1)&lt;&gt;"0",MID(B33,12,1)=""),AND((ISNUMBER(INT(MID(B33,9,2)))),MID(B33,11,1)=""))),"oKK"))</f>
        <v>0</v>
      </c>
      <c r="AE33" s="15"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20" t="b">
        <f t="shared" si="28"/>
        <v>0</v>
      </c>
      <c r="AG33" s="20" t="str">
        <f t="shared" si="1"/>
        <v>S# INCORRECT</v>
      </c>
      <c r="BO33" s="55" t="str">
        <f t="shared" si="2"/>
        <v/>
      </c>
      <c r="BP33" s="55" t="b">
        <f t="shared" si="3"/>
        <v>0</v>
      </c>
      <c r="BQ33" s="55" t="b">
        <f t="shared" si="4"/>
        <v>0</v>
      </c>
      <c r="BR33" s="55" t="b">
        <f t="shared" si="5"/>
        <v>0</v>
      </c>
      <c r="BS33" s="55" t="str">
        <f t="shared" si="6"/>
        <v/>
      </c>
      <c r="BT33" s="55" t="str">
        <f t="shared" si="7"/>
        <v/>
      </c>
      <c r="BU33" s="55" t="str">
        <f t="shared" si="8"/>
        <v/>
      </c>
      <c r="BV33" s="55" t="str">
        <f t="shared" si="9"/>
        <v/>
      </c>
      <c r="BW33" s="60" t="str">
        <f t="shared" si="10"/>
        <v/>
      </c>
      <c r="BX33" s="61" t="str">
        <f t="shared" si="29"/>
        <v>INCORRECT</v>
      </c>
      <c r="BY33" s="55" t="b">
        <f t="shared" si="30"/>
        <v>0</v>
      </c>
      <c r="BZ33" s="62" t="str">
        <f t="shared" si="11"/>
        <v/>
      </c>
      <c r="CA33" s="55" t="b">
        <f t="shared" si="12"/>
        <v>0</v>
      </c>
      <c r="CB33" s="55" t="b">
        <f t="shared" si="13"/>
        <v>0</v>
      </c>
      <c r="CC33" s="55" t="b">
        <f t="shared" si="14"/>
        <v>0</v>
      </c>
      <c r="CD33" s="55" t="b">
        <f t="shared" si="15"/>
        <v>0</v>
      </c>
      <c r="CE33" s="55" t="b">
        <f t="shared" si="16"/>
        <v>0</v>
      </c>
      <c r="CF33" s="55" t="b">
        <f t="shared" si="17"/>
        <v>0</v>
      </c>
      <c r="CG33" s="55" t="str">
        <f t="shared" si="18"/>
        <v/>
      </c>
      <c r="CH33" s="55" t="str">
        <f t="shared" si="19"/>
        <v/>
      </c>
      <c r="CI33" s="55" t="str">
        <f t="shared" si="20"/>
        <v/>
      </c>
      <c r="CJ33" s="55" t="str">
        <f t="shared" si="21"/>
        <v/>
      </c>
      <c r="CK33" s="55" t="str">
        <f t="shared" si="22"/>
        <v/>
      </c>
      <c r="CL33" s="55" t="str">
        <f t="shared" si="23"/>
        <v/>
      </c>
      <c r="CM33" s="62" t="str">
        <f t="shared" si="24"/>
        <v/>
      </c>
      <c r="CN33" s="62" t="str">
        <f t="shared" si="25"/>
        <v/>
      </c>
      <c r="CO33" s="63" t="str">
        <f t="shared" si="26"/>
        <v>NO</v>
      </c>
      <c r="CP33" s="63" t="str">
        <f t="shared" si="27"/>
        <v>NO</v>
      </c>
      <c r="CQ33" s="61" t="str">
        <f t="shared" si="31"/>
        <v>NO</v>
      </c>
      <c r="CR33" s="61" t="str">
        <f t="shared" si="32"/>
        <v>NO</v>
      </c>
      <c r="CS33" s="63" t="str">
        <f t="shared" si="33"/>
        <v>OK</v>
      </c>
      <c r="CT33" s="55" t="b">
        <f t="shared" si="34"/>
        <v>0</v>
      </c>
      <c r="CU33" s="55" t="b">
        <f t="shared" si="35"/>
        <v>0</v>
      </c>
      <c r="CV33" s="55" t="b">
        <f t="shared" si="36"/>
        <v>0</v>
      </c>
      <c r="CW33" s="55" t="b">
        <f t="shared" si="37"/>
        <v>0</v>
      </c>
      <c r="CX33" s="62" t="str">
        <f t="shared" si="38"/>
        <v>SEQUENCE INCORRECT</v>
      </c>
      <c r="CY33" s="64">
        <f>COUNTIF(B21:B32,T(B33))</f>
        <v>12</v>
      </c>
    </row>
    <row r="34" spans="1:103" s="20" customFormat="1" ht="18.95" customHeight="1" thickBot="1">
      <c r="A34" s="51"/>
      <c r="B34" s="157"/>
      <c r="C34" s="158"/>
      <c r="D34" s="157"/>
      <c r="E34" s="158"/>
      <c r="F34" s="157"/>
      <c r="G34" s="158"/>
      <c r="H34" s="157"/>
      <c r="I34" s="158"/>
      <c r="J34" s="157"/>
      <c r="K34" s="158"/>
      <c r="L34" s="151" t="str">
        <f>IF(AND(B34&lt;&gt;"", H34&lt;&gt;"", J34&lt;&gt;"",OR(H34&lt;=I17,H34="ABS"),OR(J34&lt;=K17,J34="ABS")),IF(AND(J34="ABS"),"ABS",IF(SUM(H34:J34)=0,"ZERO",SUM(H34,J34))),"")</f>
        <v/>
      </c>
      <c r="M34" s="151"/>
      <c r="N34" s="152" t="str">
        <f>IF(AND(A34&lt;&gt;"",B34&lt;&gt;"",D34&lt;&gt;"", F34&lt;&gt;"", H34&lt;&gt;"", J34&lt;&gt;"",S34="",R34="OK",V34="",OR(D34&lt;=E17,D34="ABS"),OR(F34&lt;=G17,F34="ABS"),OR(H34&lt;=I17,H34="ABS"),OR(J34&lt;=K17,J34="ABS")),IF(AND(OR(D34=0,D34="ABS"),OR(F34=0,F34="ABS"),OR(L34=0,L34="ABS"),D34="ABS",F34="ABS",L34="ABS"),"ABS",IF(AND(SUM(D34:F34)=0,OR(L34="ZERO",L34="ABS")),"ZERO",IF(L34="ABS",SUM(D34,F34),SUM(D34,F34,H34,J34)))),"")</f>
        <v/>
      </c>
      <c r="O34" s="153"/>
      <c r="P34" s="97" t="str">
        <f>IF(N34="","",IF(O17=250,LOOKUP(N34,{"ABS","ZERO",0,125,137,150,165,187,212},{"FAIL","FAIL","FAIL","C","C+","B","B+","A","A+"}),IF(O17=200,LOOKUP(N34,{"ABS","ZERO",0,100,110,120,132,150,170},{"FAIL","FAIL","FAIL","C","C+","B","B+","A","A+"}),IF(O17=150,LOOKUP(N34,{"ABS","ZERO",0,75,82,90,99,112,127},{"FAIL","FAIL","FAIL","C","C+","B","B+","A","A+"}),IF(O17=100,LOOKUP(N34,{"ABS","ZERO",0,50,55,60,66,75,85},{"FAIL","FAIL","FAIL","C","C+","B","B+","A","A+"}),IF(O17=50,LOOKUP(N34,{"ABS","ZERO",0,25,27,30,33,37,42},{"FAIL","FAIL","FAIL","C","C+","B","B+","A","A+"})))))))</f>
        <v/>
      </c>
      <c r="Q34" s="210"/>
      <c r="R34" s="66" t="str">
        <f t="shared" si="0"/>
        <v/>
      </c>
      <c r="S34" s="169" t="str">
        <f>IF(AND(A34&lt;&gt;"",B34&lt;&gt;""),IF(OR(D34&lt;&gt;"ABS"),IF(OR(AND(D34&lt;ROUNDDOWN((0.7*E17),0),D34&lt;&gt;0),D34&gt;E17,D34=""),"Attendance Marks incorrect",""),""),"")</f>
        <v/>
      </c>
      <c r="T34" s="304"/>
      <c r="U34" s="304"/>
      <c r="V34" s="148" t="str">
        <f>IF(OR(AND(OR(F34&lt;=G17, F34=0, F34="ABS"),OR(H34&lt;=I17, H34=0, H34="ABS"),OR(J34&lt;=K17, J34=0,J34="ABS"))),IF(OR(AND(A34="",B34="",D34="",F34="",H34="",J34=""),AND(A34&lt;&gt;"",B34&lt;&gt;"",D34&lt;&gt;"",F34&lt;&gt;"",H34&lt;&gt;"",J34&lt;&gt;"", AG34="OK")),"","Given Marks or Format is incorrect"),"Given Marks or Format is incorrect")</f>
        <v/>
      </c>
      <c r="W34" s="149"/>
      <c r="X34" s="150"/>
      <c r="Y34" s="109" t="b">
        <f>IF(AND(EXACT(LEFT(B34,3),LEFT(G10,3)),MID(B34,4,1)="-",ISNUMBER(INT(MID(B34,5,1))),ISNUMBER(INT(MID(B34,6,1))),MID(B34,5,2)&lt;&gt;"00",MID(B34,5,2)&lt;&gt;MID(G10,2,2),EXACT(MID(B34,7,4),RIGHT(G10,4)),ISNUMBER(INT(MID(B34,11,1))),ISNUMBER(INT(MID(B34,12,1))),MID(B34,11,2)&lt;&gt;"00",OR(ISNUMBER(INT(MID(B34,11,3))),MID(B34,13,1)=""),OR(AND(ISNUMBER(INT(MID(B34,11,3))),MID(B34,11,1)&lt;&gt;"0",MID(B34,14,1)=""),AND((ISNUMBER(INT(MID(B34,11,2)))),MID(B34,13,1)=""))),"oKK")</f>
        <v>0</v>
      </c>
      <c r="Z34" s="1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1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12" t="b">
        <f>IF(AND( EXACT(LEFT(B34,LEN(G8)), G8),ISNUMBER(INT(MID(B34,(LEN(G8)+1),1))),ISNUMBER(INT(MID(B34,(LEN(G8)+2),1))), MID(B34,(LEN(G8)+1),2)&lt;&gt;"00",OR(ISNUMBER(INT(MID(B34,(LEN(G8)+3),1))),MID(B34,(LEN(G8)+3),1)=""),  OR(AND(ISNUMBER(INT(MID(B34,(LEN(G8)+1),3))),MID(B34,(LEN(G8)+1),1)&lt;&gt;"0", MID(B34,(LEN(G8)+4),1)=""),AND((ISNUMBER(INT(MID(B34,(LEN(G8)+1),2)))),MID(B34,(LEN(G8)+3),1)=""))),"OK")</f>
        <v>0</v>
      </c>
      <c r="AC34" s="1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14" t="b">
        <f>IF(LEFT(B34,1)="K",IF(AND(EXACT(LEFT(B34,3),LEFT(G8,3)),MID(B34,4,1)="-",ISNUMBER(INT(MID(B34,5,1))),ISNUMBER(INT(MID(B34,6,1))),MID(B34,5,2)&lt;&gt;"00", MID(B34,5,2)&lt;&gt;MID(G8,2,2),EXACT(MID(B34,7,2), RIGHT(G8,2)),ISNUMBER(INT(MID(B34,9,1))),ISNUMBER(INT(MID(B34,10,1))),MID(B34,9,2)&lt;&gt;"00",OR(ISNUMBER(INT(MID(B34,9,3))),MID(B34,11,1)=""),OR(AND(ISNUMBER(INT(MID(B34,9,3))),MID(B34,9,1)&lt;&gt;"0",MID(B34,12,1)=""),AND((ISNUMBER(INT(MID(B34,9,2)))),MID(B34,11,1)=""))),"oKK"))</f>
        <v>0</v>
      </c>
      <c r="AE34" s="15"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20" t="b">
        <f t="shared" si="28"/>
        <v>0</v>
      </c>
      <c r="AG34" s="20" t="str">
        <f t="shared" si="1"/>
        <v>S# INCORRECT</v>
      </c>
      <c r="BO34" s="55" t="str">
        <f t="shared" si="2"/>
        <v/>
      </c>
      <c r="BP34" s="55" t="b">
        <f t="shared" si="3"/>
        <v>0</v>
      </c>
      <c r="BQ34" s="55" t="b">
        <f t="shared" si="4"/>
        <v>0</v>
      </c>
      <c r="BR34" s="55" t="b">
        <f t="shared" si="5"/>
        <v>0</v>
      </c>
      <c r="BS34" s="55" t="str">
        <f t="shared" si="6"/>
        <v/>
      </c>
      <c r="BT34" s="55" t="str">
        <f t="shared" si="7"/>
        <v/>
      </c>
      <c r="BU34" s="55" t="str">
        <f t="shared" si="8"/>
        <v/>
      </c>
      <c r="BV34" s="55" t="str">
        <f t="shared" si="9"/>
        <v/>
      </c>
      <c r="BW34" s="60" t="str">
        <f t="shared" si="10"/>
        <v/>
      </c>
      <c r="BX34" s="61" t="str">
        <f t="shared" si="29"/>
        <v>INCORRECT</v>
      </c>
      <c r="BY34" s="55" t="b">
        <f t="shared" si="30"/>
        <v>0</v>
      </c>
      <c r="BZ34" s="62" t="str">
        <f t="shared" si="11"/>
        <v/>
      </c>
      <c r="CA34" s="55" t="b">
        <f t="shared" si="12"/>
        <v>0</v>
      </c>
      <c r="CB34" s="55" t="b">
        <f t="shared" si="13"/>
        <v>0</v>
      </c>
      <c r="CC34" s="55" t="b">
        <f t="shared" si="14"/>
        <v>0</v>
      </c>
      <c r="CD34" s="55" t="b">
        <f t="shared" si="15"/>
        <v>0</v>
      </c>
      <c r="CE34" s="55" t="b">
        <f t="shared" si="16"/>
        <v>0</v>
      </c>
      <c r="CF34" s="55" t="b">
        <f t="shared" si="17"/>
        <v>0</v>
      </c>
      <c r="CG34" s="55" t="str">
        <f t="shared" si="18"/>
        <v/>
      </c>
      <c r="CH34" s="55" t="str">
        <f t="shared" si="19"/>
        <v/>
      </c>
      <c r="CI34" s="55" t="str">
        <f t="shared" si="20"/>
        <v/>
      </c>
      <c r="CJ34" s="55" t="str">
        <f t="shared" si="21"/>
        <v/>
      </c>
      <c r="CK34" s="55" t="str">
        <f t="shared" si="22"/>
        <v/>
      </c>
      <c r="CL34" s="55" t="str">
        <f t="shared" si="23"/>
        <v/>
      </c>
      <c r="CM34" s="62" t="str">
        <f t="shared" si="24"/>
        <v/>
      </c>
      <c r="CN34" s="62" t="str">
        <f t="shared" si="25"/>
        <v/>
      </c>
      <c r="CO34" s="63" t="str">
        <f t="shared" si="26"/>
        <v>NO</v>
      </c>
      <c r="CP34" s="63" t="str">
        <f t="shared" si="27"/>
        <v>NO</v>
      </c>
      <c r="CQ34" s="61" t="str">
        <f t="shared" si="31"/>
        <v>NO</v>
      </c>
      <c r="CR34" s="61" t="str">
        <f t="shared" si="32"/>
        <v>NO</v>
      </c>
      <c r="CS34" s="63" t="str">
        <f t="shared" si="33"/>
        <v>OK</v>
      </c>
      <c r="CT34" s="55" t="b">
        <f t="shared" si="34"/>
        <v>0</v>
      </c>
      <c r="CU34" s="55" t="b">
        <f t="shared" si="35"/>
        <v>0</v>
      </c>
      <c r="CV34" s="55" t="b">
        <f t="shared" si="36"/>
        <v>0</v>
      </c>
      <c r="CW34" s="55" t="b">
        <f t="shared" si="37"/>
        <v>0</v>
      </c>
      <c r="CX34" s="62" t="str">
        <f t="shared" si="38"/>
        <v>SEQUENCE INCORRECT</v>
      </c>
      <c r="CY34" s="64">
        <f>COUNTIF(B21:B33,T(B34))</f>
        <v>13</v>
      </c>
    </row>
    <row r="35" spans="1:103" s="20" customFormat="1" ht="18.95" customHeight="1" thickBot="1">
      <c r="A35" s="51"/>
      <c r="B35" s="157"/>
      <c r="C35" s="158"/>
      <c r="D35" s="157"/>
      <c r="E35" s="158"/>
      <c r="F35" s="157"/>
      <c r="G35" s="158"/>
      <c r="H35" s="157"/>
      <c r="I35" s="158"/>
      <c r="J35" s="157"/>
      <c r="K35" s="158"/>
      <c r="L35" s="151" t="str">
        <f>IF(AND(B35&lt;&gt;"", H35&lt;&gt;"", J35&lt;&gt;"",OR(H35&lt;=I17,H35="ABS"),OR(J35&lt;=K17,J35="ABS")),IF(AND(J35="ABS"),"ABS",IF(SUM(H35:J35)=0,"ZERO",SUM(H35,J35))),"")</f>
        <v/>
      </c>
      <c r="M35" s="151"/>
      <c r="N35" s="152" t="str">
        <f>IF(AND(A35&lt;&gt;"",B35&lt;&gt;"",D35&lt;&gt;"", F35&lt;&gt;"", H35&lt;&gt;"", J35&lt;&gt;"",S35="",R35="OK",V35="",OR(D35&lt;=E17,D35="ABS"),OR(F35&lt;=G17,F35="ABS"),OR(H35&lt;=I17,H35="ABS"),OR(J35&lt;=K17,J35="ABS")),IF(AND(OR(D35=0,D35="ABS"),OR(F35=0,F35="ABS"),OR(L35=0,L35="ABS"),D35="ABS",F35="ABS",L35="ABS"),"ABS",IF(AND(SUM(D35:F35)=0,OR(L35="ZERO",L35="ABS")),"ZERO",IF(L35="ABS",SUM(D35,F35),SUM(D35,F35,H35,J35)))),"")</f>
        <v/>
      </c>
      <c r="O35" s="153"/>
      <c r="P35" s="97" t="str">
        <f>IF(N35="","",IF(O17=250,LOOKUP(N35,{"ABS","ZERO",0,125,137,150,165,187,212},{"FAIL","FAIL","FAIL","C","C+","B","B+","A","A+"}),IF(O17=200,LOOKUP(N35,{"ABS","ZERO",0,100,110,120,132,150,170},{"FAIL","FAIL","FAIL","C","C+","B","B+","A","A+"}),IF(O17=150,LOOKUP(N35,{"ABS","ZERO",0,75,82,90,99,112,127},{"FAIL","FAIL","FAIL","C","C+","B","B+","A","A+"}),IF(O17=100,LOOKUP(N35,{"ABS","ZERO",0,50,55,60,66,75,85},{"FAIL","FAIL","FAIL","C","C+","B","B+","A","A+"}),IF(O17=50,LOOKUP(N35,{"ABS","ZERO",0,25,27,30,33,37,42},{"FAIL","FAIL","FAIL","C","C+","B","B+","A","A+"})))))))</f>
        <v/>
      </c>
      <c r="Q35" s="210"/>
      <c r="R35" s="66" t="str">
        <f t="shared" si="0"/>
        <v/>
      </c>
      <c r="S35" s="169" t="str">
        <f>IF(AND(A35&lt;&gt;"",B35&lt;&gt;""),IF(OR(D35&lt;&gt;"ABS"),IF(OR(AND(D35&lt;ROUNDDOWN((0.7*E17),0),D35&lt;&gt;0),D35&gt;E17,D35=""),"Attendance Marks incorrect",""),""),"")</f>
        <v/>
      </c>
      <c r="T35" s="304"/>
      <c r="U35" s="304"/>
      <c r="V35" s="148" t="str">
        <f>IF(OR(AND(OR(F35&lt;=G17, F35=0, F35="ABS"),OR(H35&lt;=I17, H35=0, H35="ABS"),OR(J35&lt;=K17, J35=0,J35="ABS"))),IF(OR(AND(A35="",B35="",D35="",F35="",H35="",J35=""),AND(A35&lt;&gt;"",B35&lt;&gt;"",D35&lt;&gt;"",F35&lt;&gt;"",H35&lt;&gt;"",J35&lt;&gt;"", AG35="OK")),"","Given Marks or Format is incorrect"),"Given Marks or Format is incorrect")</f>
        <v/>
      </c>
      <c r="W35" s="149"/>
      <c r="X35" s="150"/>
      <c r="Y35" s="109" t="b">
        <f>IF(AND(EXACT(LEFT(B35,3),LEFT(G10,3)),MID(B35,4,1)="-",ISNUMBER(INT(MID(B35,5,1))),ISNUMBER(INT(MID(B35,6,1))),MID(B35,5,2)&lt;&gt;"00",MID(B35,5,2)&lt;&gt;MID(G10,2,2),EXACT(MID(B35,7,4),RIGHT(G10,4)),ISNUMBER(INT(MID(B35,11,1))),ISNUMBER(INT(MID(B35,12,1))),MID(B35,11,2)&lt;&gt;"00",OR(ISNUMBER(INT(MID(B35,11,3))),MID(B35,13,1)=""),OR(AND(ISNUMBER(INT(MID(B35,11,3))),MID(B35,11,1)&lt;&gt;"0",MID(B35,14,1)=""),AND((ISNUMBER(INT(MID(B35,11,2)))),MID(B35,13,1)=""))),"oKK")</f>
        <v>0</v>
      </c>
      <c r="Z35" s="1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1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12" t="b">
        <f>IF(AND( EXACT(LEFT(B35,LEN(G8)), G8),ISNUMBER(INT(MID(B35,(LEN(G8)+1),1))),ISNUMBER(INT(MID(B35,(LEN(G8)+2),1))), MID(B35,(LEN(G8)+1),2)&lt;&gt;"00",OR(ISNUMBER(INT(MID(B35,(LEN(G8)+3),1))),MID(B35,(LEN(G8)+3),1)=""),  OR(AND(ISNUMBER(INT(MID(B35,(LEN(G8)+1),3))),MID(B35,(LEN(G8)+1),1)&lt;&gt;"0", MID(B35,(LEN(G8)+4),1)=""),AND((ISNUMBER(INT(MID(B35,(LEN(G8)+1),2)))),MID(B35,(LEN(G8)+3),1)=""))),"OK")</f>
        <v>0</v>
      </c>
      <c r="AC35" s="1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14" t="b">
        <f>IF(LEFT(B35,1)="K",IF(AND(EXACT(LEFT(B35,3),LEFT(G8,3)),MID(B35,4,1)="-",ISNUMBER(INT(MID(B35,5,1))),ISNUMBER(INT(MID(B35,6,1))),MID(B35,5,2)&lt;&gt;"00", MID(B35,5,2)&lt;&gt;MID(G8,2,2),EXACT(MID(B35,7,2), RIGHT(G8,2)),ISNUMBER(INT(MID(B35,9,1))),ISNUMBER(INT(MID(B35,10,1))),MID(B35,9,2)&lt;&gt;"00",OR(ISNUMBER(INT(MID(B35,9,3))),MID(B35,11,1)=""),OR(AND(ISNUMBER(INT(MID(B35,9,3))),MID(B35,9,1)&lt;&gt;"0",MID(B35,12,1)=""),AND((ISNUMBER(INT(MID(B35,9,2)))),MID(B35,11,1)=""))),"oKK"))</f>
        <v>0</v>
      </c>
      <c r="AE35" s="15"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20" t="b">
        <f t="shared" si="28"/>
        <v>0</v>
      </c>
      <c r="AG35" s="20" t="str">
        <f t="shared" si="1"/>
        <v>S# INCORRECT</v>
      </c>
      <c r="BO35" s="55" t="str">
        <f t="shared" si="2"/>
        <v/>
      </c>
      <c r="BP35" s="55" t="b">
        <f t="shared" si="3"/>
        <v>0</v>
      </c>
      <c r="BQ35" s="55" t="b">
        <f t="shared" si="4"/>
        <v>0</v>
      </c>
      <c r="BR35" s="55" t="b">
        <f t="shared" si="5"/>
        <v>0</v>
      </c>
      <c r="BS35" s="55" t="str">
        <f t="shared" si="6"/>
        <v/>
      </c>
      <c r="BT35" s="55" t="str">
        <f t="shared" si="7"/>
        <v/>
      </c>
      <c r="BU35" s="55" t="str">
        <f t="shared" si="8"/>
        <v/>
      </c>
      <c r="BV35" s="55" t="str">
        <f t="shared" si="9"/>
        <v/>
      </c>
      <c r="BW35" s="60" t="str">
        <f t="shared" si="10"/>
        <v/>
      </c>
      <c r="BX35" s="61" t="str">
        <f t="shared" si="29"/>
        <v>INCORRECT</v>
      </c>
      <c r="BY35" s="55" t="b">
        <f t="shared" si="30"/>
        <v>0</v>
      </c>
      <c r="BZ35" s="62" t="str">
        <f t="shared" si="11"/>
        <v/>
      </c>
      <c r="CA35" s="55" t="b">
        <f t="shared" si="12"/>
        <v>0</v>
      </c>
      <c r="CB35" s="55" t="b">
        <f t="shared" si="13"/>
        <v>0</v>
      </c>
      <c r="CC35" s="55" t="b">
        <f t="shared" si="14"/>
        <v>0</v>
      </c>
      <c r="CD35" s="55" t="b">
        <f t="shared" si="15"/>
        <v>0</v>
      </c>
      <c r="CE35" s="55" t="b">
        <f t="shared" si="16"/>
        <v>0</v>
      </c>
      <c r="CF35" s="55" t="b">
        <f t="shared" si="17"/>
        <v>0</v>
      </c>
      <c r="CG35" s="55" t="str">
        <f t="shared" si="18"/>
        <v/>
      </c>
      <c r="CH35" s="55" t="str">
        <f t="shared" si="19"/>
        <v/>
      </c>
      <c r="CI35" s="55" t="str">
        <f t="shared" si="20"/>
        <v/>
      </c>
      <c r="CJ35" s="55" t="str">
        <f t="shared" si="21"/>
        <v/>
      </c>
      <c r="CK35" s="55" t="str">
        <f t="shared" si="22"/>
        <v/>
      </c>
      <c r="CL35" s="55" t="str">
        <f t="shared" si="23"/>
        <v/>
      </c>
      <c r="CM35" s="62" t="str">
        <f t="shared" si="24"/>
        <v/>
      </c>
      <c r="CN35" s="62" t="str">
        <f t="shared" si="25"/>
        <v/>
      </c>
      <c r="CO35" s="63" t="str">
        <f t="shared" si="26"/>
        <v>NO</v>
      </c>
      <c r="CP35" s="63" t="str">
        <f t="shared" si="27"/>
        <v>NO</v>
      </c>
      <c r="CQ35" s="61" t="str">
        <f t="shared" si="31"/>
        <v>NO</v>
      </c>
      <c r="CR35" s="61" t="str">
        <f t="shared" si="32"/>
        <v>NO</v>
      </c>
      <c r="CS35" s="63" t="str">
        <f t="shared" si="33"/>
        <v>OK</v>
      </c>
      <c r="CT35" s="55" t="b">
        <f t="shared" si="34"/>
        <v>0</v>
      </c>
      <c r="CU35" s="55" t="b">
        <f t="shared" si="35"/>
        <v>0</v>
      </c>
      <c r="CV35" s="55" t="b">
        <f t="shared" si="36"/>
        <v>0</v>
      </c>
      <c r="CW35" s="55" t="b">
        <f t="shared" si="37"/>
        <v>0</v>
      </c>
      <c r="CX35" s="62" t="str">
        <f t="shared" si="38"/>
        <v>SEQUENCE INCORRECT</v>
      </c>
      <c r="CY35" s="64">
        <f>COUNTIF(B21:B34,T(B35))</f>
        <v>14</v>
      </c>
    </row>
    <row r="36" spans="1:103" s="20" customFormat="1" ht="18.95" customHeight="1" thickBot="1">
      <c r="A36" s="51"/>
      <c r="B36" s="157"/>
      <c r="C36" s="158"/>
      <c r="D36" s="157"/>
      <c r="E36" s="158"/>
      <c r="F36" s="157"/>
      <c r="G36" s="158"/>
      <c r="H36" s="157"/>
      <c r="I36" s="158"/>
      <c r="J36" s="157"/>
      <c r="K36" s="158"/>
      <c r="L36" s="151" t="str">
        <f>IF(AND(B36&lt;&gt;"", H36&lt;&gt;"", J36&lt;&gt;"",OR(H36&lt;=I17,H36="ABS"),OR(J36&lt;=K17,J36="ABS")),IF(AND(J36="ABS"),"ABS",IF(SUM(H36:J36)=0,"ZERO",SUM(H36,J36))),"")</f>
        <v/>
      </c>
      <c r="M36" s="151"/>
      <c r="N36" s="152" t="str">
        <f>IF(AND(A36&lt;&gt;"",B36&lt;&gt;"",D36&lt;&gt;"", F36&lt;&gt;"", H36&lt;&gt;"", J36&lt;&gt;"",S36="",R36="OK",V36="",OR(D36&lt;=E17,D36="ABS"),OR(F36&lt;=G17,F36="ABS"),OR(H36&lt;=I17,H36="ABS"),OR(J36&lt;=K17,J36="ABS")),IF(AND(OR(D36=0,D36="ABS"),OR(F36=0,F36="ABS"),OR(L36=0,L36="ABS"),D36="ABS",F36="ABS",L36="ABS"),"ABS",IF(AND(SUM(D36:F36)=0,OR(L36="ZERO",L36="ABS")),"ZERO",IF(L36="ABS",SUM(D36,F36),SUM(D36,F36,H36,J36)))),"")</f>
        <v/>
      </c>
      <c r="O36" s="153"/>
      <c r="P36" s="97" t="str">
        <f>IF(N36="","",IF(O17=250,LOOKUP(N36,{"ABS","ZERO",0,125,137,150,165,187,212},{"FAIL","FAIL","FAIL","C","C+","B","B+","A","A+"}),IF(O17=200,LOOKUP(N36,{"ABS","ZERO",0,100,110,120,132,150,170},{"FAIL","FAIL","FAIL","C","C+","B","B+","A","A+"}),IF(O17=150,LOOKUP(N36,{"ABS","ZERO",0,75,82,90,99,112,127},{"FAIL","FAIL","FAIL","C","C+","B","B+","A","A+"}),IF(O17=100,LOOKUP(N36,{"ABS","ZERO",0,50,55,60,66,75,85},{"FAIL","FAIL","FAIL","C","C+","B","B+","A","A+"}),IF(O17=50,LOOKUP(N36,{"ABS","ZERO",0,25,27,30,33,37,42},{"FAIL","FAIL","FAIL","C","C+","B","B+","A","A+"})))))))</f>
        <v/>
      </c>
      <c r="Q36" s="210"/>
      <c r="R36" s="66" t="str">
        <f t="shared" si="0"/>
        <v/>
      </c>
      <c r="S36" s="169" t="str">
        <f>IF(AND(A36&lt;&gt;"",B36&lt;&gt;""),IF(OR(D36&lt;&gt;"ABS"),IF(OR(AND(D36&lt;ROUNDDOWN((0.7*E17),0),D36&lt;&gt;0),D36&gt;E17,D36=""),"Attendance Marks incorrect",""),""),"")</f>
        <v/>
      </c>
      <c r="T36" s="304"/>
      <c r="U36" s="304"/>
      <c r="V36" s="148" t="str">
        <f>IF(OR(AND(OR(F36&lt;=G17, F36=0, F36="ABS"),OR(H36&lt;=I17, H36=0, H36="ABS"),OR(J36&lt;=K17, J36=0,J36="ABS"))),IF(OR(AND(A36="",B36="",D36="",F36="",H36="",J36=""),AND(A36&lt;&gt;"",B36&lt;&gt;"",D36&lt;&gt;"",F36&lt;&gt;"",H36&lt;&gt;"",J36&lt;&gt;"", AG36="OK")),"","Given Marks or Format is incorrect"),"Given Marks or Format is incorrect")</f>
        <v/>
      </c>
      <c r="W36" s="149"/>
      <c r="X36" s="150"/>
      <c r="Y36" s="109" t="b">
        <f>IF(AND(EXACT(LEFT(B36,3),LEFT(G10,3)),MID(B36,4,1)="-",ISNUMBER(INT(MID(B36,5,1))),ISNUMBER(INT(MID(B36,6,1))),MID(B36,5,2)&lt;&gt;"00",MID(B36,5,2)&lt;&gt;MID(G10,2,2),EXACT(MID(B36,7,4),RIGHT(G10,4)),ISNUMBER(INT(MID(B36,11,1))),ISNUMBER(INT(MID(B36,12,1))),MID(B36,11,2)&lt;&gt;"00",OR(ISNUMBER(INT(MID(B36,11,3))),MID(B36,13,1)=""),OR(AND(ISNUMBER(INT(MID(B36,11,3))),MID(B36,11,1)&lt;&gt;"0",MID(B36,14,1)=""),AND((ISNUMBER(INT(MID(B36,11,2)))),MID(B36,13,1)=""))),"oKK")</f>
        <v>0</v>
      </c>
      <c r="Z36" s="1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1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12" t="b">
        <f>IF(AND( EXACT(LEFT(B36,LEN(G8)), G8),ISNUMBER(INT(MID(B36,(LEN(G8)+1),1))),ISNUMBER(INT(MID(B36,(LEN(G8)+2),1))), MID(B36,(LEN(G8)+1),2)&lt;&gt;"00",OR(ISNUMBER(INT(MID(B36,(LEN(G8)+3),1))),MID(B36,(LEN(G8)+3),1)=""),  OR(AND(ISNUMBER(INT(MID(B36,(LEN(G8)+1),3))),MID(B36,(LEN(G8)+1),1)&lt;&gt;"0", MID(B36,(LEN(G8)+4),1)=""),AND((ISNUMBER(INT(MID(B36,(LEN(G8)+1),2)))),MID(B36,(LEN(G8)+3),1)=""))),"OK")</f>
        <v>0</v>
      </c>
      <c r="AC36" s="1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14" t="b">
        <f>IF(LEFT(B36,1)="K",IF(AND(EXACT(LEFT(B36,3),LEFT(G8,3)),MID(B36,4,1)="-",ISNUMBER(INT(MID(B36,5,1))),ISNUMBER(INT(MID(B36,6,1))),MID(B36,5,2)&lt;&gt;"00", MID(B36,5,2)&lt;&gt;MID(G8,2,2),EXACT(MID(B36,7,2), RIGHT(G8,2)),ISNUMBER(INT(MID(B36,9,1))),ISNUMBER(INT(MID(B36,10,1))),MID(B36,9,2)&lt;&gt;"00",OR(ISNUMBER(INT(MID(B36,9,3))),MID(B36,11,1)=""),OR(AND(ISNUMBER(INT(MID(B36,9,3))),MID(B36,9,1)&lt;&gt;"0",MID(B36,12,1)=""),AND((ISNUMBER(INT(MID(B36,9,2)))),MID(B36,11,1)=""))),"oKK"))</f>
        <v>0</v>
      </c>
      <c r="AE36" s="15"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20" t="b">
        <f t="shared" si="28"/>
        <v>0</v>
      </c>
      <c r="AG36" s="20" t="str">
        <f t="shared" si="1"/>
        <v>S# INCORRECT</v>
      </c>
      <c r="BO36" s="55" t="str">
        <f t="shared" si="2"/>
        <v/>
      </c>
      <c r="BP36" s="55" t="b">
        <f t="shared" si="3"/>
        <v>0</v>
      </c>
      <c r="BQ36" s="55" t="b">
        <f t="shared" si="4"/>
        <v>0</v>
      </c>
      <c r="BR36" s="55" t="b">
        <f t="shared" si="5"/>
        <v>0</v>
      </c>
      <c r="BS36" s="55" t="str">
        <f t="shared" si="6"/>
        <v/>
      </c>
      <c r="BT36" s="55" t="str">
        <f t="shared" si="7"/>
        <v/>
      </c>
      <c r="BU36" s="55" t="str">
        <f t="shared" si="8"/>
        <v/>
      </c>
      <c r="BV36" s="55" t="str">
        <f t="shared" si="9"/>
        <v/>
      </c>
      <c r="BW36" s="60" t="str">
        <f t="shared" si="10"/>
        <v/>
      </c>
      <c r="BX36" s="61" t="str">
        <f t="shared" si="29"/>
        <v>INCORRECT</v>
      </c>
      <c r="BY36" s="55" t="b">
        <f t="shared" si="30"/>
        <v>0</v>
      </c>
      <c r="BZ36" s="62" t="str">
        <f t="shared" si="11"/>
        <v/>
      </c>
      <c r="CA36" s="55" t="b">
        <f t="shared" si="12"/>
        <v>0</v>
      </c>
      <c r="CB36" s="55" t="b">
        <f t="shared" si="13"/>
        <v>0</v>
      </c>
      <c r="CC36" s="55" t="b">
        <f t="shared" si="14"/>
        <v>0</v>
      </c>
      <c r="CD36" s="55" t="b">
        <f t="shared" si="15"/>
        <v>0</v>
      </c>
      <c r="CE36" s="55" t="b">
        <f t="shared" si="16"/>
        <v>0</v>
      </c>
      <c r="CF36" s="55" t="b">
        <f t="shared" si="17"/>
        <v>0</v>
      </c>
      <c r="CG36" s="55" t="str">
        <f t="shared" si="18"/>
        <v/>
      </c>
      <c r="CH36" s="55" t="str">
        <f t="shared" si="19"/>
        <v/>
      </c>
      <c r="CI36" s="55" t="str">
        <f t="shared" si="20"/>
        <v/>
      </c>
      <c r="CJ36" s="55" t="str">
        <f t="shared" si="21"/>
        <v/>
      </c>
      <c r="CK36" s="55" t="str">
        <f t="shared" si="22"/>
        <v/>
      </c>
      <c r="CL36" s="55" t="str">
        <f t="shared" si="23"/>
        <v/>
      </c>
      <c r="CM36" s="62" t="str">
        <f t="shared" si="24"/>
        <v/>
      </c>
      <c r="CN36" s="62" t="str">
        <f t="shared" si="25"/>
        <v/>
      </c>
      <c r="CO36" s="63" t="str">
        <f t="shared" si="26"/>
        <v>NO</v>
      </c>
      <c r="CP36" s="63" t="str">
        <f t="shared" si="27"/>
        <v>NO</v>
      </c>
      <c r="CQ36" s="61" t="str">
        <f t="shared" si="31"/>
        <v>NO</v>
      </c>
      <c r="CR36" s="61" t="str">
        <f t="shared" si="32"/>
        <v>NO</v>
      </c>
      <c r="CS36" s="63" t="str">
        <f t="shared" si="33"/>
        <v>OK</v>
      </c>
      <c r="CT36" s="55" t="b">
        <f t="shared" si="34"/>
        <v>0</v>
      </c>
      <c r="CU36" s="55" t="b">
        <f t="shared" si="35"/>
        <v>0</v>
      </c>
      <c r="CV36" s="55" t="b">
        <f t="shared" si="36"/>
        <v>0</v>
      </c>
      <c r="CW36" s="55" t="b">
        <f t="shared" si="37"/>
        <v>0</v>
      </c>
      <c r="CX36" s="62" t="str">
        <f t="shared" si="38"/>
        <v>SEQUENCE INCORRECT</v>
      </c>
      <c r="CY36" s="64">
        <f>COUNTIF(B21:B35,T(B36))</f>
        <v>15</v>
      </c>
    </row>
    <row r="37" spans="1:103" s="20" customFormat="1" ht="18.95" customHeight="1" thickBot="1">
      <c r="A37" s="51"/>
      <c r="B37" s="157"/>
      <c r="C37" s="158"/>
      <c r="D37" s="157"/>
      <c r="E37" s="158"/>
      <c r="F37" s="157"/>
      <c r="G37" s="158"/>
      <c r="H37" s="157"/>
      <c r="I37" s="158"/>
      <c r="J37" s="157"/>
      <c r="K37" s="158"/>
      <c r="L37" s="151" t="str">
        <f>IF(AND(B37&lt;&gt;"", H37&lt;&gt;"", J37&lt;&gt;"",OR(H37&lt;=I17,H37="ABS"),OR(J37&lt;=K17,J37="ABS")),IF(AND(J37="ABS"),"ABS",IF(SUM(H37:J37)=0,"ZERO",SUM(H37,J37))),"")</f>
        <v/>
      </c>
      <c r="M37" s="151"/>
      <c r="N37" s="152" t="str">
        <f>IF(AND(A37&lt;&gt;"",B37&lt;&gt;"",D37&lt;&gt;"", F37&lt;&gt;"", H37&lt;&gt;"", J37&lt;&gt;"",S37="",R37="OK",V37="",OR(D37&lt;=E17,D37="ABS"),OR(F37&lt;=G17,F37="ABS"),OR(H37&lt;=I17,H37="ABS"),OR(J37&lt;=K17,J37="ABS")),IF(AND(OR(D37=0,D37="ABS"),OR(F37=0,F37="ABS"),OR(L37=0,L37="ABS"),D37="ABS",F37="ABS",L37="ABS"),"ABS",IF(AND(SUM(D37:F37)=0,OR(L37="ZERO",L37="ABS")),"ZERO",IF(L37="ABS",SUM(D37,F37),SUM(D37,F37,H37,J37)))),"")</f>
        <v/>
      </c>
      <c r="O37" s="153"/>
      <c r="P37" s="97" t="str">
        <f>IF(N37="","",IF(O17=250,LOOKUP(N37,{"ABS","ZERO",0,125,137,150,165,187,212},{"FAIL","FAIL","FAIL","C","C+","B","B+","A","A+"}),IF(O17=200,LOOKUP(N37,{"ABS","ZERO",0,100,110,120,132,150,170},{"FAIL","FAIL","FAIL","C","C+","B","B+","A","A+"}),IF(O17=150,LOOKUP(N37,{"ABS","ZERO",0,75,82,90,99,112,127},{"FAIL","FAIL","FAIL","C","C+","B","B+","A","A+"}),IF(O17=100,LOOKUP(N37,{"ABS","ZERO",0,50,55,60,66,75,85},{"FAIL","FAIL","FAIL","C","C+","B","B+","A","A+"}),IF(O17=50,LOOKUP(N37,{"ABS","ZERO",0,25,27,30,33,37,42},{"FAIL","FAIL","FAIL","C","C+","B","B+","A","A+"})))))))</f>
        <v/>
      </c>
      <c r="Q37" s="210"/>
      <c r="R37" s="66" t="str">
        <f t="shared" si="0"/>
        <v/>
      </c>
      <c r="S37" s="169" t="str">
        <f>IF(AND(A37&lt;&gt;"",B37&lt;&gt;""),IF(OR(D37&lt;&gt;"ABS"),IF(OR(AND(D37&lt;ROUNDDOWN((0.7*E17),0),D37&lt;&gt;0),D37&gt;E17,D37=""),"Attendance Marks incorrect",""),""),"")</f>
        <v/>
      </c>
      <c r="T37" s="304"/>
      <c r="U37" s="304"/>
      <c r="V37" s="148" t="str">
        <f>IF(OR(AND(OR(F37&lt;=G17, F37=0, F37="ABS"),OR(H37&lt;=I17, H37=0, H37="ABS"),OR(J37&lt;=K17, J37=0,J37="ABS"))),IF(OR(AND(A37="",B37="",D37="",F37="",H37="",J37=""),AND(A37&lt;&gt;"",B37&lt;&gt;"",D37&lt;&gt;"",F37&lt;&gt;"",H37&lt;&gt;"",J37&lt;&gt;"", AG37="OK")),"","Given Marks or Format is incorrect"),"Given Marks or Format is incorrect")</f>
        <v/>
      </c>
      <c r="W37" s="149"/>
      <c r="X37" s="150"/>
      <c r="Y37" s="109" t="b">
        <f>IF(AND(EXACT(LEFT(B37,3),LEFT(G10,3)),MID(B37,4,1)="-",ISNUMBER(INT(MID(B37,5,1))),ISNUMBER(INT(MID(B37,6,1))),MID(B37,5,2)&lt;&gt;"00",MID(B37,5,2)&lt;&gt;MID(G10,2,2),EXACT(MID(B37,7,4),RIGHT(G10,4)),ISNUMBER(INT(MID(B37,11,1))),ISNUMBER(INT(MID(B37,12,1))),MID(B37,11,2)&lt;&gt;"00",OR(ISNUMBER(INT(MID(B37,11,3))),MID(B37,13,1)=""),OR(AND(ISNUMBER(INT(MID(B37,11,3))),MID(B37,11,1)&lt;&gt;"0",MID(B37,14,1)=""),AND((ISNUMBER(INT(MID(B37,11,2)))),MID(B37,13,1)=""))),"oKK")</f>
        <v>0</v>
      </c>
      <c r="Z37" s="1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1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12" t="b">
        <f>IF(AND( EXACT(LEFT(B37,LEN(G8)), G8),ISNUMBER(INT(MID(B37,(LEN(G8)+1),1))),ISNUMBER(INT(MID(B37,(LEN(G8)+2),1))), MID(B37,(LEN(G8)+1),2)&lt;&gt;"00",OR(ISNUMBER(INT(MID(B37,(LEN(G8)+3),1))),MID(B37,(LEN(G8)+3),1)=""),  OR(AND(ISNUMBER(INT(MID(B37,(LEN(G8)+1),3))),MID(B37,(LEN(G8)+1),1)&lt;&gt;"0", MID(B37,(LEN(G8)+4),1)=""),AND((ISNUMBER(INT(MID(B37,(LEN(G8)+1),2)))),MID(B37,(LEN(G8)+3),1)=""))),"OK")</f>
        <v>0</v>
      </c>
      <c r="AC37" s="1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14" t="b">
        <f>IF(LEFT(B37,1)="K",IF(AND(EXACT(LEFT(B37,3),LEFT(G8,3)),MID(B37,4,1)="-",ISNUMBER(INT(MID(B37,5,1))),ISNUMBER(INT(MID(B37,6,1))),MID(B37,5,2)&lt;&gt;"00", MID(B37,5,2)&lt;&gt;MID(G8,2,2),EXACT(MID(B37,7,2), RIGHT(G8,2)),ISNUMBER(INT(MID(B37,9,1))),ISNUMBER(INT(MID(B37,10,1))),MID(B37,9,2)&lt;&gt;"00",OR(ISNUMBER(INT(MID(B37,9,3))),MID(B37,11,1)=""),OR(AND(ISNUMBER(INT(MID(B37,9,3))),MID(B37,9,1)&lt;&gt;"0",MID(B37,12,1)=""),AND((ISNUMBER(INT(MID(B37,9,2)))),MID(B37,11,1)=""))),"oKK"))</f>
        <v>0</v>
      </c>
      <c r="AE37" s="15"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20" t="b">
        <f t="shared" si="28"/>
        <v>0</v>
      </c>
      <c r="AG37" s="20" t="str">
        <f t="shared" si="1"/>
        <v>S# INCORRECT</v>
      </c>
      <c r="BO37" s="55" t="str">
        <f t="shared" si="2"/>
        <v/>
      </c>
      <c r="BP37" s="55" t="b">
        <f t="shared" si="3"/>
        <v>0</v>
      </c>
      <c r="BQ37" s="55" t="b">
        <f t="shared" si="4"/>
        <v>0</v>
      </c>
      <c r="BR37" s="55" t="b">
        <f t="shared" si="5"/>
        <v>0</v>
      </c>
      <c r="BS37" s="55" t="str">
        <f t="shared" si="6"/>
        <v/>
      </c>
      <c r="BT37" s="55" t="str">
        <f t="shared" si="7"/>
        <v/>
      </c>
      <c r="BU37" s="55" t="str">
        <f t="shared" si="8"/>
        <v/>
      </c>
      <c r="BV37" s="55" t="str">
        <f t="shared" si="9"/>
        <v/>
      </c>
      <c r="BW37" s="60" t="str">
        <f t="shared" si="10"/>
        <v/>
      </c>
      <c r="BX37" s="61" t="str">
        <f t="shared" si="29"/>
        <v>INCORRECT</v>
      </c>
      <c r="BY37" s="55" t="b">
        <f t="shared" si="30"/>
        <v>0</v>
      </c>
      <c r="BZ37" s="62" t="str">
        <f t="shared" si="11"/>
        <v/>
      </c>
      <c r="CA37" s="55" t="b">
        <f t="shared" si="12"/>
        <v>0</v>
      </c>
      <c r="CB37" s="55" t="b">
        <f t="shared" si="13"/>
        <v>0</v>
      </c>
      <c r="CC37" s="55" t="b">
        <f t="shared" si="14"/>
        <v>0</v>
      </c>
      <c r="CD37" s="55" t="b">
        <f t="shared" si="15"/>
        <v>0</v>
      </c>
      <c r="CE37" s="55" t="b">
        <f t="shared" si="16"/>
        <v>0</v>
      </c>
      <c r="CF37" s="55" t="b">
        <f t="shared" si="17"/>
        <v>0</v>
      </c>
      <c r="CG37" s="55" t="str">
        <f t="shared" si="18"/>
        <v/>
      </c>
      <c r="CH37" s="55" t="str">
        <f t="shared" si="19"/>
        <v/>
      </c>
      <c r="CI37" s="55" t="str">
        <f t="shared" si="20"/>
        <v/>
      </c>
      <c r="CJ37" s="55" t="str">
        <f t="shared" si="21"/>
        <v/>
      </c>
      <c r="CK37" s="55" t="str">
        <f t="shared" si="22"/>
        <v/>
      </c>
      <c r="CL37" s="55" t="str">
        <f t="shared" si="23"/>
        <v/>
      </c>
      <c r="CM37" s="62" t="str">
        <f t="shared" si="24"/>
        <v/>
      </c>
      <c r="CN37" s="62" t="str">
        <f t="shared" si="25"/>
        <v/>
      </c>
      <c r="CO37" s="63" t="str">
        <f t="shared" si="26"/>
        <v>NO</v>
      </c>
      <c r="CP37" s="63" t="str">
        <f t="shared" si="27"/>
        <v>NO</v>
      </c>
      <c r="CQ37" s="61" t="str">
        <f t="shared" si="31"/>
        <v>NO</v>
      </c>
      <c r="CR37" s="61" t="str">
        <f t="shared" si="32"/>
        <v>NO</v>
      </c>
      <c r="CS37" s="63" t="str">
        <f t="shared" si="33"/>
        <v>OK</v>
      </c>
      <c r="CT37" s="55" t="b">
        <f t="shared" si="34"/>
        <v>0</v>
      </c>
      <c r="CU37" s="55" t="b">
        <f t="shared" si="35"/>
        <v>0</v>
      </c>
      <c r="CV37" s="55" t="b">
        <f t="shared" si="36"/>
        <v>0</v>
      </c>
      <c r="CW37" s="55" t="b">
        <f t="shared" si="37"/>
        <v>0</v>
      </c>
      <c r="CX37" s="62" t="str">
        <f t="shared" si="38"/>
        <v>SEQUENCE INCORRECT</v>
      </c>
      <c r="CY37" s="64">
        <f>COUNTIF(B21:B36,T(B37))</f>
        <v>16</v>
      </c>
    </row>
    <row r="38" spans="1:103" s="20" customFormat="1" ht="18.95" customHeight="1" thickBot="1">
      <c r="A38" s="51"/>
      <c r="B38" s="157"/>
      <c r="C38" s="158"/>
      <c r="D38" s="157"/>
      <c r="E38" s="158"/>
      <c r="F38" s="157"/>
      <c r="G38" s="158"/>
      <c r="H38" s="157"/>
      <c r="I38" s="158"/>
      <c r="J38" s="157"/>
      <c r="K38" s="158"/>
      <c r="L38" s="151" t="str">
        <f>IF(AND(B38&lt;&gt;"", H38&lt;&gt;"", J38&lt;&gt;"",OR(H38&lt;=I17,H38="ABS"),OR(J38&lt;=K17,J38="ABS")),IF(AND(J38="ABS"),"ABS",IF(SUM(H38:J38)=0,"ZERO",SUM(H38,J38))),"")</f>
        <v/>
      </c>
      <c r="M38" s="151"/>
      <c r="N38" s="152" t="str">
        <f>IF(AND(A38&lt;&gt;"",B38&lt;&gt;"",D38&lt;&gt;"", F38&lt;&gt;"", H38&lt;&gt;"", J38&lt;&gt;"",S38="",R38="OK",V38="",OR(D38&lt;=E17,D38="ABS"),OR(F38&lt;=G17,F38="ABS"),OR(H38&lt;=I17,H38="ABS"),OR(J38&lt;=K17,J38="ABS")),IF(AND(OR(D38=0,D38="ABS"),OR(F38=0,F38="ABS"),OR(L38=0,L38="ABS"),D38="ABS",F38="ABS",L38="ABS"),"ABS",IF(AND(SUM(D38:F38)=0,OR(L38="ZERO",L38="ABS")),"ZERO",IF(L38="ABS",SUM(D38,F38),SUM(D38,F38,H38,J38)))),"")</f>
        <v/>
      </c>
      <c r="O38" s="153"/>
      <c r="P38" s="97" t="str">
        <f>IF(N38="","",IF(O17=250,LOOKUP(N38,{"ABS","ZERO",0,125,137,150,165,187,212},{"FAIL","FAIL","FAIL","C","C+","B","B+","A","A+"}),IF(O17=200,LOOKUP(N38,{"ABS","ZERO",0,100,110,120,132,150,170},{"FAIL","FAIL","FAIL","C","C+","B","B+","A","A+"}),IF(O17=150,LOOKUP(N38,{"ABS","ZERO",0,75,82,90,99,112,127},{"FAIL","FAIL","FAIL","C","C+","B","B+","A","A+"}),IF(O17=100,LOOKUP(N38,{"ABS","ZERO",0,50,55,60,66,75,85},{"FAIL","FAIL","FAIL","C","C+","B","B+","A","A+"}),IF(O17=50,LOOKUP(N38,{"ABS","ZERO",0,25,27,30,33,37,42},{"FAIL","FAIL","FAIL","C","C+","B","B+","A","A+"})))))))</f>
        <v/>
      </c>
      <c r="Q38" s="210"/>
      <c r="R38" s="66" t="str">
        <f t="shared" si="0"/>
        <v/>
      </c>
      <c r="S38" s="169" t="str">
        <f>IF(AND(A38&lt;&gt;"",B38&lt;&gt;""),IF(OR(D38&lt;&gt;"ABS"),IF(OR(AND(D38&lt;ROUNDDOWN((0.7*E17),0),D38&lt;&gt;0),D38&gt;E17,D38=""),"Attendance Marks incorrect",""),""),"")</f>
        <v/>
      </c>
      <c r="T38" s="304"/>
      <c r="U38" s="304"/>
      <c r="V38" s="148" t="str">
        <f>IF(OR(AND(OR(F38&lt;=G17, F38=0, F38="ABS"),OR(H38&lt;=I17, H38=0, H38="ABS"),OR(J38&lt;=K17, J38=0,J38="ABS"))),IF(OR(AND(A38="",B38="",D38="",F38="",H38="",J38=""),AND(A38&lt;&gt;"",B38&lt;&gt;"",D38&lt;&gt;"",F38&lt;&gt;"",H38&lt;&gt;"",J38&lt;&gt;"", AG38="OK")),"","Given Marks or Format is incorrect"),"Given Marks or Format is incorrect")</f>
        <v/>
      </c>
      <c r="W38" s="149"/>
      <c r="X38" s="150"/>
      <c r="Y38" s="109" t="b">
        <f>IF(AND(EXACT(LEFT(B38,3),LEFT(G10,3)),MID(B38,4,1)="-",ISNUMBER(INT(MID(B38,5,1))),ISNUMBER(INT(MID(B38,6,1))),MID(B38,5,2)&lt;&gt;"00",MID(B38,5,2)&lt;&gt;MID(G10,2,2),EXACT(MID(B38,7,4),RIGHT(G10,4)),ISNUMBER(INT(MID(B38,11,1))),ISNUMBER(INT(MID(B38,12,1))),MID(B38,11,2)&lt;&gt;"00",OR(ISNUMBER(INT(MID(B38,11,3))),MID(B38,13,1)=""),OR(AND(ISNUMBER(INT(MID(B38,11,3))),MID(B38,11,1)&lt;&gt;"0",MID(B38,14,1)=""),AND((ISNUMBER(INT(MID(B38,11,2)))),MID(B38,13,1)=""))),"oKK")</f>
        <v>0</v>
      </c>
      <c r="Z38" s="1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1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12" t="b">
        <f>IF(AND( EXACT(LEFT(B38,LEN(G8)), G8),ISNUMBER(INT(MID(B38,(LEN(G8)+1),1))),ISNUMBER(INT(MID(B38,(LEN(G8)+2),1))), MID(B38,(LEN(G8)+1),2)&lt;&gt;"00",OR(ISNUMBER(INT(MID(B38,(LEN(G8)+3),1))),MID(B38,(LEN(G8)+3),1)=""),  OR(AND(ISNUMBER(INT(MID(B38,(LEN(G8)+1),3))),MID(B38,(LEN(G8)+1),1)&lt;&gt;"0", MID(B38,(LEN(G8)+4),1)=""),AND((ISNUMBER(INT(MID(B38,(LEN(G8)+1),2)))),MID(B38,(LEN(G8)+3),1)=""))),"OK")</f>
        <v>0</v>
      </c>
      <c r="AC38" s="1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14" t="b">
        <f>IF(LEFT(B38,1)="K",IF(AND(EXACT(LEFT(B38,3),LEFT(G8,3)),MID(B38,4,1)="-",ISNUMBER(INT(MID(B38,5,1))),ISNUMBER(INT(MID(B38,6,1))),MID(B38,5,2)&lt;&gt;"00", MID(B38,5,2)&lt;&gt;MID(G8,2,2),EXACT(MID(B38,7,2), RIGHT(G8,2)),ISNUMBER(INT(MID(B38,9,1))),ISNUMBER(INT(MID(B38,10,1))),MID(B38,9,2)&lt;&gt;"00",OR(ISNUMBER(INT(MID(B38,9,3))),MID(B38,11,1)=""),OR(AND(ISNUMBER(INT(MID(B38,9,3))),MID(B38,9,1)&lt;&gt;"0",MID(B38,12,1)=""),AND((ISNUMBER(INT(MID(B38,9,2)))),MID(B38,11,1)=""))),"oKK"))</f>
        <v>0</v>
      </c>
      <c r="AE38" s="15"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20" t="b">
        <f t="shared" si="28"/>
        <v>0</v>
      </c>
      <c r="AG38" s="20" t="str">
        <f t="shared" si="1"/>
        <v>S# INCORRECT</v>
      </c>
      <c r="BO38" s="55" t="str">
        <f t="shared" si="2"/>
        <v/>
      </c>
      <c r="BP38" s="55" t="b">
        <f t="shared" si="3"/>
        <v>0</v>
      </c>
      <c r="BQ38" s="55" t="b">
        <f t="shared" si="4"/>
        <v>0</v>
      </c>
      <c r="BR38" s="55" t="b">
        <f t="shared" si="5"/>
        <v>0</v>
      </c>
      <c r="BS38" s="55" t="str">
        <f t="shared" si="6"/>
        <v/>
      </c>
      <c r="BT38" s="55" t="str">
        <f t="shared" si="7"/>
        <v/>
      </c>
      <c r="BU38" s="55" t="str">
        <f t="shared" si="8"/>
        <v/>
      </c>
      <c r="BV38" s="55" t="str">
        <f t="shared" si="9"/>
        <v/>
      </c>
      <c r="BW38" s="60" t="str">
        <f t="shared" si="10"/>
        <v/>
      </c>
      <c r="BX38" s="61" t="str">
        <f t="shared" si="29"/>
        <v>INCORRECT</v>
      </c>
      <c r="BY38" s="55" t="b">
        <f t="shared" si="30"/>
        <v>0</v>
      </c>
      <c r="BZ38" s="62" t="str">
        <f t="shared" si="11"/>
        <v/>
      </c>
      <c r="CA38" s="55" t="b">
        <f t="shared" si="12"/>
        <v>0</v>
      </c>
      <c r="CB38" s="55" t="b">
        <f t="shared" si="13"/>
        <v>0</v>
      </c>
      <c r="CC38" s="55" t="b">
        <f t="shared" si="14"/>
        <v>0</v>
      </c>
      <c r="CD38" s="55" t="b">
        <f t="shared" si="15"/>
        <v>0</v>
      </c>
      <c r="CE38" s="55" t="b">
        <f t="shared" si="16"/>
        <v>0</v>
      </c>
      <c r="CF38" s="55" t="b">
        <f t="shared" si="17"/>
        <v>0</v>
      </c>
      <c r="CG38" s="55" t="str">
        <f t="shared" si="18"/>
        <v/>
      </c>
      <c r="CH38" s="55" t="str">
        <f t="shared" si="19"/>
        <v/>
      </c>
      <c r="CI38" s="55" t="str">
        <f t="shared" si="20"/>
        <v/>
      </c>
      <c r="CJ38" s="55" t="str">
        <f t="shared" si="21"/>
        <v/>
      </c>
      <c r="CK38" s="55" t="str">
        <f t="shared" si="22"/>
        <v/>
      </c>
      <c r="CL38" s="55" t="str">
        <f t="shared" si="23"/>
        <v/>
      </c>
      <c r="CM38" s="62" t="str">
        <f t="shared" si="24"/>
        <v/>
      </c>
      <c r="CN38" s="62" t="str">
        <f t="shared" si="25"/>
        <v/>
      </c>
      <c r="CO38" s="63" t="str">
        <f t="shared" si="26"/>
        <v>NO</v>
      </c>
      <c r="CP38" s="63" t="str">
        <f t="shared" si="27"/>
        <v>NO</v>
      </c>
      <c r="CQ38" s="61" t="str">
        <f t="shared" si="31"/>
        <v>NO</v>
      </c>
      <c r="CR38" s="61" t="str">
        <f t="shared" si="32"/>
        <v>NO</v>
      </c>
      <c r="CS38" s="63" t="str">
        <f t="shared" si="33"/>
        <v>OK</v>
      </c>
      <c r="CT38" s="55" t="b">
        <f t="shared" si="34"/>
        <v>0</v>
      </c>
      <c r="CU38" s="55" t="b">
        <f t="shared" si="35"/>
        <v>0</v>
      </c>
      <c r="CV38" s="55" t="b">
        <f t="shared" si="36"/>
        <v>0</v>
      </c>
      <c r="CW38" s="55" t="b">
        <f t="shared" si="37"/>
        <v>0</v>
      </c>
      <c r="CX38" s="62" t="str">
        <f t="shared" si="38"/>
        <v>SEQUENCE INCORRECT</v>
      </c>
      <c r="CY38" s="64">
        <f>COUNTIF(B21:B37,T(B38))</f>
        <v>17</v>
      </c>
    </row>
    <row r="39" spans="1:103" s="20" customFormat="1" ht="18.95" customHeight="1" thickBot="1">
      <c r="A39" s="51"/>
      <c r="B39" s="157"/>
      <c r="C39" s="158"/>
      <c r="D39" s="157"/>
      <c r="E39" s="158"/>
      <c r="F39" s="157"/>
      <c r="G39" s="158"/>
      <c r="H39" s="157"/>
      <c r="I39" s="158"/>
      <c r="J39" s="157"/>
      <c r="K39" s="158"/>
      <c r="L39" s="151" t="str">
        <f>IF(AND(B39&lt;&gt;"", H39&lt;&gt;"", J39&lt;&gt;"",OR(H39&lt;=I17,H39="ABS"),OR(J39&lt;=K17,J39="ABS")),IF(AND(J39="ABS"),"ABS",IF(SUM(H39:J39)=0,"ZERO",SUM(H39,J39))),"")</f>
        <v/>
      </c>
      <c r="M39" s="151"/>
      <c r="N39" s="152" t="str">
        <f>IF(AND(A39&lt;&gt;"",B39&lt;&gt;"",D39&lt;&gt;"", F39&lt;&gt;"", H39&lt;&gt;"", J39&lt;&gt;"",S39="",R39="OK",V39="",OR(D39&lt;=E17,D39="ABS"),OR(F39&lt;=G17,F39="ABS"),OR(H39&lt;=I17,H39="ABS"),OR(J39&lt;=K17,J39="ABS")),IF(AND(OR(D39=0,D39="ABS"),OR(F39=0,F39="ABS"),OR(L39=0,L39="ABS"),D39="ABS",F39="ABS",L39="ABS"),"ABS",IF(AND(SUM(D39:F39)=0,OR(L39="ZERO",L39="ABS")),"ZERO",IF(L39="ABS",SUM(D39,F39),SUM(D39,F39,H39,J39)))),"")</f>
        <v/>
      </c>
      <c r="O39" s="153"/>
      <c r="P39" s="97" t="str">
        <f>IF(N39="","",IF(O17=250,LOOKUP(N39,{"ABS","ZERO",0,125,137,150,165,187,212},{"FAIL","FAIL","FAIL","C","C+","B","B+","A","A+"}),IF(O17=200,LOOKUP(N39,{"ABS","ZERO",0,100,110,120,132,150,170},{"FAIL","FAIL","FAIL","C","C+","B","B+","A","A+"}),IF(O17=150,LOOKUP(N39,{"ABS","ZERO",0,75,82,90,99,112,127},{"FAIL","FAIL","FAIL","C","C+","B","B+","A","A+"}),IF(O17=100,LOOKUP(N39,{"ABS","ZERO",0,50,55,60,66,75,85},{"FAIL","FAIL","FAIL","C","C+","B","B+","A","A+"}),IF(O17=50,LOOKUP(N39,{"ABS","ZERO",0,25,27,30,33,37,42},{"FAIL","FAIL","FAIL","C","C+","B","B+","A","A+"})))))))</f>
        <v/>
      </c>
      <c r="Q39" s="210"/>
      <c r="R39" s="66" t="str">
        <f t="shared" si="0"/>
        <v/>
      </c>
      <c r="S39" s="169" t="str">
        <f>IF(AND(A39&lt;&gt;"",B39&lt;&gt;""),IF(OR(D39&lt;&gt;"ABS"),IF(OR(AND(D39&lt;ROUNDDOWN((0.7*E17),0),D39&lt;&gt;0),D39&gt;E17,D39=""),"Attendance Marks incorrect",""),""),"")</f>
        <v/>
      </c>
      <c r="T39" s="304"/>
      <c r="U39" s="304"/>
      <c r="V39" s="148" t="str">
        <f>IF(OR(AND(OR(F39&lt;=G17, F39=0, F39="ABS"),OR(H39&lt;=I17, H39=0, H39="ABS"),OR(J39&lt;=K17, J39=0,J39="ABS"))),IF(OR(AND(A39="",B39="",D39="",F39="",H39="",J39=""),AND(A39&lt;&gt;"",B39&lt;&gt;"",D39&lt;&gt;"",F39&lt;&gt;"",H39&lt;&gt;"",J39&lt;&gt;"", AG39="OK")),"","Given Marks or Format is incorrect"),"Given Marks or Format is incorrect")</f>
        <v/>
      </c>
      <c r="W39" s="149"/>
      <c r="X39" s="150"/>
      <c r="Y39" s="109" t="b">
        <f>IF(AND(EXACT(LEFT(B39,3),LEFT(G10,3)),MID(B39,4,1)="-",ISNUMBER(INT(MID(B39,5,1))),ISNUMBER(INT(MID(B39,6,1))),MID(B39,5,2)&lt;&gt;"00",MID(B39,5,2)&lt;&gt;MID(G10,2,2),EXACT(MID(B39,7,4),RIGHT(G10,4)),ISNUMBER(INT(MID(B39,11,1))),ISNUMBER(INT(MID(B39,12,1))),MID(B39,11,2)&lt;&gt;"00",OR(ISNUMBER(INT(MID(B39,11,3))),MID(B39,13,1)=""),OR(AND(ISNUMBER(INT(MID(B39,11,3))),MID(B39,11,1)&lt;&gt;"0",MID(B39,14,1)=""),AND((ISNUMBER(INT(MID(B39,11,2)))),MID(B39,13,1)=""))),"oKK")</f>
        <v>0</v>
      </c>
      <c r="Z39" s="14" t="b">
        <f>IF(AND(EXACT(LEFT(B39,4),LEFT(G8,4)),MID(B39,5,1)="-",ISNUMBER(INT(MID(B39,6,1))),ISNUMBER(INT(MID(B39,7,1))),MID(B39,6,2)&lt;&gt;"00",MID(B39,6,2)&lt;&gt;MID(G8,3,2),EXACT(MID(B39,8,2),RIGHT(G8,2)),ISNUMBER(INT(MID(B39,10,1))),ISNUMBER(INT(MID(B39,11,1))),MID(B39,10,2)&lt;&gt;"00",OR(ISNUMBER(INT(MID(B39,10,3))),MID(B39,12,1)=""),OR(AND(ISNUMBER(INT(MID(B39,10,3))),MID(B39,10,1)&lt;&gt;"0",MID(B39,13,1)=""),AND((ISNUMBER(INT(MID(B39,10,2)))),MID(B39,12,1)=""))),"oKK")</f>
        <v>0</v>
      </c>
      <c r="AA39" s="14" t="b">
        <f>IF(AND(EXACT(LEFT(B39,3),LEFT(G8,3)),MID(B39,4,1)="-",ISNUMBER(INT(MID(B39,5,1))),ISNUMBER(INT(MID(B39,6,1))),MID(B39,5,2)&lt;&gt;"00",MID(B39,5,2)&lt;&gt;MID(G8,2,2),EXACT(MID(B39,7,3),RIGHT(G8,3)),ISNUMBER(INT(MID(B39,10,1))),ISNUMBER(INT(MID(B39,11,1))),MID(B39,10,2)&lt;&gt;"00",OR(ISNUMBER(INT(MID(B39,10,3))),MID(B39,12,1)=""),OR(AND(ISNUMBER(INT(MID(B39,10,3))),MID(B39,10,1)&lt;&gt;"0",MID(B39,13,1)=""),AND((ISNUMBER(INT(MID(B39,10,2)))),MID(B39,12,1)=""))),"oKK")</f>
        <v>0</v>
      </c>
      <c r="AB39" s="12" t="b">
        <f>IF(AND( EXACT(LEFT(B39,LEN(G8)), G8),ISNUMBER(INT(MID(B39,(LEN(G8)+1),1))),ISNUMBER(INT(MID(B39,(LEN(G8)+2),1))), MID(B39,(LEN(G8)+1),2)&lt;&gt;"00",OR(ISNUMBER(INT(MID(B39,(LEN(G8)+3),1))),MID(B39,(LEN(G8)+3),1)=""),  OR(AND(ISNUMBER(INT(MID(B39,(LEN(G8)+1),3))),MID(B39,(LEN(G8)+1),1)&lt;&gt;"0", MID(B39,(LEN(G8)+4),1)=""),AND((ISNUMBER(INT(MID(B39,(LEN(G8)+1),2)))),MID(B39,(LEN(G8)+3),1)=""))),"OK")</f>
        <v>0</v>
      </c>
      <c r="AC39" s="13" t="b">
        <f>IF(AND(LEN(G8)=5,LEFT(G8,1)&lt;&gt;"K"),IF(AND((LEFT(B39,2)=LEFT(G8,2)),MID(B39,3,1)="-",ISNUMBER(INT(MID(B39,4,1))),ISNUMBER(INT(MID(B39,5,1))),MID(B39,4,2)&lt;&gt;"00", MID(B39,4,2)&lt;&gt;LEFT(G8,2),MID(B39,9,2)&lt;&gt;"00",EXACT(MID(B39,6,3),RIGHT(G8,3)),OR(ISNUMBER(INT(MID(B39,9,3))),MID(B39,11,1)=""),ISNUMBER(INT(MID(B39,9,1))),ISNUMBER(INT(MID(B39,10,1))),OR(AND(ISNUMBER(INT(MID(B39,9,3))),MID(B39,9,1)&lt;&gt;"0",MID(B39,12,1)=""),AND((ISNUMBER(INT(MID(B39,9,2)))),MID(B39,11,1)=""))),"oOk"))</f>
        <v>0</v>
      </c>
      <c r="AD39" s="14" t="b">
        <f>IF(LEFT(B39,1)="K",IF(AND(EXACT(LEFT(B39,3),LEFT(G8,3)),MID(B39,4,1)="-",ISNUMBER(INT(MID(B39,5,1))),ISNUMBER(INT(MID(B39,6,1))),MID(B39,5,2)&lt;&gt;"00", MID(B39,5,2)&lt;&gt;MID(G8,2,2),EXACT(MID(B39,7,2), RIGHT(G8,2)),ISNUMBER(INT(MID(B39,9,1))),ISNUMBER(INT(MID(B39,10,1))),MID(B39,9,2)&lt;&gt;"00",OR(ISNUMBER(INT(MID(B39,9,3))),MID(B39,11,1)=""),OR(AND(ISNUMBER(INT(MID(B39,9,3))),MID(B39,9,1)&lt;&gt;"0",MID(B39,12,1)=""),AND((ISNUMBER(INT(MID(B39,9,2)))),MID(B39,11,1)=""))),"oKK"))</f>
        <v>0</v>
      </c>
      <c r="AE39" s="15" t="b">
        <f>IF(AND((LEFT(B39,2)=LEFT(G8,2)),MID(B39,3,1)="-",ISNUMBER(INT(MID(B39,4,1))),ISNUMBER(INT(MID(B39,5,1))),MID(B39,4,2)&lt;&gt;"00", MID(B39,4,2)&lt;&gt;LEFT(G8,2),MID(B39,8,2)&lt;&gt;"00",EXACT(MID(B39,6,2), RIGHT(G8,2)),OR(ISNUMBER(INT(MID(B39,8,3))),MID(B39,10,1)=""),ISNUMBER(INT(MID(B39,8,1))),ISNUMBER(INT(MID(B39,9,1))), OR(AND(ISNUMBER(INT(MID(B39,8,3))),MID(B39,8,1)&lt;&gt;"0", MID(B39,11,1)=""),AND((ISNUMBER(INT(MID(B39,8,2)))),MID(B39,10,1)=""))),"oK")</f>
        <v>0</v>
      </c>
      <c r="AF39" s="20" t="b">
        <f t="shared" si="28"/>
        <v>0</v>
      </c>
      <c r="AG39" s="20" t="str">
        <f t="shared" si="1"/>
        <v>S# INCORRECT</v>
      </c>
      <c r="BO39" s="55" t="str">
        <f t="shared" si="2"/>
        <v/>
      </c>
      <c r="BP39" s="55" t="b">
        <f t="shared" si="3"/>
        <v>0</v>
      </c>
      <c r="BQ39" s="55" t="b">
        <f t="shared" si="4"/>
        <v>0</v>
      </c>
      <c r="BR39" s="55" t="b">
        <f t="shared" si="5"/>
        <v>0</v>
      </c>
      <c r="BS39" s="55" t="str">
        <f t="shared" si="6"/>
        <v/>
      </c>
      <c r="BT39" s="55" t="str">
        <f t="shared" si="7"/>
        <v/>
      </c>
      <c r="BU39" s="55" t="str">
        <f t="shared" si="8"/>
        <v/>
      </c>
      <c r="BV39" s="55" t="str">
        <f t="shared" si="9"/>
        <v/>
      </c>
      <c r="BW39" s="60" t="str">
        <f t="shared" si="10"/>
        <v/>
      </c>
      <c r="BX39" s="61" t="str">
        <f t="shared" si="29"/>
        <v>INCORRECT</v>
      </c>
      <c r="BY39" s="55" t="b">
        <f t="shared" si="30"/>
        <v>0</v>
      </c>
      <c r="BZ39" s="62" t="str">
        <f t="shared" si="11"/>
        <v/>
      </c>
      <c r="CA39" s="55" t="b">
        <f t="shared" si="12"/>
        <v>0</v>
      </c>
      <c r="CB39" s="55" t="b">
        <f t="shared" si="13"/>
        <v>0</v>
      </c>
      <c r="CC39" s="55" t="b">
        <f t="shared" si="14"/>
        <v>0</v>
      </c>
      <c r="CD39" s="55" t="b">
        <f t="shared" si="15"/>
        <v>0</v>
      </c>
      <c r="CE39" s="55" t="b">
        <f t="shared" si="16"/>
        <v>0</v>
      </c>
      <c r="CF39" s="55" t="b">
        <f t="shared" si="17"/>
        <v>0</v>
      </c>
      <c r="CG39" s="55" t="str">
        <f t="shared" si="18"/>
        <v/>
      </c>
      <c r="CH39" s="55" t="str">
        <f t="shared" si="19"/>
        <v/>
      </c>
      <c r="CI39" s="55" t="str">
        <f t="shared" si="20"/>
        <v/>
      </c>
      <c r="CJ39" s="55" t="str">
        <f t="shared" si="21"/>
        <v/>
      </c>
      <c r="CK39" s="55" t="str">
        <f t="shared" si="22"/>
        <v/>
      </c>
      <c r="CL39" s="55" t="str">
        <f t="shared" si="23"/>
        <v/>
      </c>
      <c r="CM39" s="62" t="str">
        <f t="shared" si="24"/>
        <v/>
      </c>
      <c r="CN39" s="62" t="str">
        <f t="shared" si="25"/>
        <v/>
      </c>
      <c r="CO39" s="63" t="str">
        <f t="shared" si="26"/>
        <v>NO</v>
      </c>
      <c r="CP39" s="63" t="str">
        <f t="shared" si="27"/>
        <v>NO</v>
      </c>
      <c r="CQ39" s="61" t="str">
        <f t="shared" si="31"/>
        <v>NO</v>
      </c>
      <c r="CR39" s="61" t="str">
        <f t="shared" si="32"/>
        <v>NO</v>
      </c>
      <c r="CS39" s="63" t="str">
        <f t="shared" si="33"/>
        <v>OK</v>
      </c>
      <c r="CT39" s="55" t="b">
        <f t="shared" si="34"/>
        <v>0</v>
      </c>
      <c r="CU39" s="55" t="b">
        <f t="shared" si="35"/>
        <v>0</v>
      </c>
      <c r="CV39" s="55" t="b">
        <f t="shared" si="36"/>
        <v>0</v>
      </c>
      <c r="CW39" s="55" t="b">
        <f t="shared" si="37"/>
        <v>0</v>
      </c>
      <c r="CX39" s="62" t="str">
        <f t="shared" si="38"/>
        <v>SEQUENCE INCORRECT</v>
      </c>
      <c r="CY39" s="64">
        <f>COUNTIF(B21:B38,T(B39))</f>
        <v>18</v>
      </c>
    </row>
    <row r="40" spans="1:103" s="20" customFormat="1" ht="18.95" customHeight="1" thickBot="1">
      <c r="A40" s="51"/>
      <c r="B40" s="157"/>
      <c r="C40" s="158"/>
      <c r="D40" s="157"/>
      <c r="E40" s="158"/>
      <c r="F40" s="157"/>
      <c r="G40" s="158"/>
      <c r="H40" s="157"/>
      <c r="I40" s="158"/>
      <c r="J40" s="157"/>
      <c r="K40" s="158"/>
      <c r="L40" s="151" t="str">
        <f>IF(AND(B40&lt;&gt;"", H40&lt;&gt;"", J40&lt;&gt;"",OR(H40&lt;=I17,H40="ABS"),OR(J40&lt;=K17,J40="ABS")),IF(AND(J40="ABS"),"ABS",IF(SUM(H40:J40)=0,"ZERO",SUM(H40,J40))),"")</f>
        <v/>
      </c>
      <c r="M40" s="151"/>
      <c r="N40" s="152" t="str">
        <f>IF(AND(A40&lt;&gt;"",B40&lt;&gt;"",D40&lt;&gt;"", F40&lt;&gt;"", H40&lt;&gt;"", J40&lt;&gt;"",S40="",R40="OK",V40="",OR(D40&lt;=E17,D40="ABS"),OR(F40&lt;=G17,F40="ABS"),OR(H40&lt;=I17,H40="ABS"),OR(J40&lt;=K17,J40="ABS")),IF(AND(OR(D40=0,D40="ABS"),OR(F40=0,F40="ABS"),OR(L40=0,L40="ABS"),D40="ABS",F40="ABS",L40="ABS"),"ABS",IF(AND(SUM(D40:F40)=0,OR(L40="ZERO",L40="ABS")),"ZERO",IF(L40="ABS",SUM(D40,F40),SUM(D40,F40,H40,J40)))),"")</f>
        <v/>
      </c>
      <c r="O40" s="153"/>
      <c r="P40" s="97" t="str">
        <f>IF(N40="","",IF(O17=250,LOOKUP(N40,{"ABS","ZERO",0,125,137,150,165,187,212},{"FAIL","FAIL","FAIL","C","C+","B","B+","A","A+"}),IF(O17=200,LOOKUP(N40,{"ABS","ZERO",0,100,110,120,132,150,170},{"FAIL","FAIL","FAIL","C","C+","B","B+","A","A+"}),IF(O17=150,LOOKUP(N40,{"ABS","ZERO",0,75,82,90,99,112,127},{"FAIL","FAIL","FAIL","C","C+","B","B+","A","A+"}),IF(O17=100,LOOKUP(N40,{"ABS","ZERO",0,50,55,60,66,75,85},{"FAIL","FAIL","FAIL","C","C+","B","B+","A","A+"}),IF(O17=50,LOOKUP(N40,{"ABS","ZERO",0,25,27,30,33,37,42},{"FAIL","FAIL","FAIL","C","C+","B","B+","A","A+"})))))))</f>
        <v/>
      </c>
      <c r="Q40" s="210"/>
      <c r="R40" s="66" t="str">
        <f t="shared" si="0"/>
        <v/>
      </c>
      <c r="S40" s="308" t="str">
        <f>IF(AND(A40&lt;&gt;"",B40&lt;&gt;""),IF(OR(D40&lt;&gt;"ABS"),IF(OR(AND(D40&lt;ROUNDDOWN((0.7*E17),0),D40&lt;&gt;0),D40&gt;E17,D40=""),"Attendance Marks incorrect",""),""),"")</f>
        <v/>
      </c>
      <c r="T40" s="309"/>
      <c r="U40" s="309"/>
      <c r="V40" s="242" t="str">
        <f>IF(OR(AND(OR(F40&lt;=G17, F40=0, F40="ABS"),OR(H40&lt;=I17, H40=0, H40="ABS"),OR(J40&lt;=K17, J40=0,J40="ABS"))),IF(OR(AND(A40="",B40="",D40="",F40="",H40="",J40=""),AND(A40&lt;&gt;"",B40&lt;&gt;"",D40&lt;&gt;"",F40&lt;&gt;"",H40&lt;&gt;"",J40&lt;&gt;"", AG40="OK")),"","Given Marks or Format is incorrect"),"Given Marks or Format is incorrect")</f>
        <v/>
      </c>
      <c r="W40" s="243"/>
      <c r="X40" s="244"/>
      <c r="Y40" s="109" t="b">
        <f>IF(AND(EXACT(LEFT(B40,3),LEFT(G10,3)),MID(B40,4,1)="-",ISNUMBER(INT(MID(B40,5,1))),ISNUMBER(INT(MID(B40,6,1))),MID(B40,5,2)&lt;&gt;"00",MID(B40,5,2)&lt;&gt;MID(G10,2,2),EXACT(MID(B40,7,4),RIGHT(G10,4)),ISNUMBER(INT(MID(B40,11,1))),ISNUMBER(INT(MID(B40,12,1))),MID(B40,11,2)&lt;&gt;"00",OR(ISNUMBER(INT(MID(B40,11,3))),MID(B40,13,1)=""),OR(AND(ISNUMBER(INT(MID(B40,11,3))),MID(B40,11,1)&lt;&gt;"0",MID(B40,14,1)=""),AND((ISNUMBER(INT(MID(B40,11,2)))),MID(B40,13,1)=""))),"oKK")</f>
        <v>0</v>
      </c>
      <c r="Z40" s="14" t="b">
        <f>IF(AND(EXACT(LEFT(B40,4),LEFT(G8,4)),MID(B40,5,1)="-",ISNUMBER(INT(MID(B40,6,1))),ISNUMBER(INT(MID(B40,7,1))),MID(B40,6,2)&lt;&gt;"00",MID(B40,6,2)&lt;&gt;MID(G8,3,2),EXACT(MID(B40,8,2),RIGHT(G8,2)),ISNUMBER(INT(MID(B40,10,1))),ISNUMBER(INT(MID(B40,11,1))),MID(B40,10,2)&lt;&gt;"00",OR(ISNUMBER(INT(MID(B40,10,3))),MID(B40,12,1)=""),OR(AND(ISNUMBER(INT(MID(B40,10,3))),MID(B40,10,1)&lt;&gt;"0",MID(B40,13,1)=""),AND((ISNUMBER(INT(MID(B40,10,2)))),MID(B40,12,1)=""))),"oKK")</f>
        <v>0</v>
      </c>
      <c r="AA40" s="14" t="b">
        <f>IF(AND(EXACT(LEFT(B40,3),LEFT(G8,3)),MID(B40,4,1)="-",ISNUMBER(INT(MID(B40,5,1))),ISNUMBER(INT(MID(B40,6,1))),MID(B40,5,2)&lt;&gt;"00",MID(B40,5,2)&lt;&gt;MID(G8,2,2),EXACT(MID(B40,7,3),RIGHT(G8,3)),ISNUMBER(INT(MID(B40,10,1))),ISNUMBER(INT(MID(B40,11,1))),MID(B40,10,2)&lt;&gt;"00",OR(ISNUMBER(INT(MID(B40,10,3))),MID(B40,12,1)=""),OR(AND(ISNUMBER(INT(MID(B40,10,3))),MID(B40,10,1)&lt;&gt;"0",MID(B40,13,1)=""),AND((ISNUMBER(INT(MID(B40,10,2)))),MID(B40,12,1)=""))),"oKK")</f>
        <v>0</v>
      </c>
      <c r="AB40" s="12" t="b">
        <f>IF(AND( EXACT(LEFT(B40,LEN(G8)), G8),ISNUMBER(INT(MID(B40,(LEN(G8)+1),1))),ISNUMBER(INT(MID(B40,(LEN(G8)+2),1))), MID(B40,(LEN(G8)+1),2)&lt;&gt;"00",OR(ISNUMBER(INT(MID(B40,(LEN(G8)+3),1))),MID(B40,(LEN(G8)+3),1)=""),  OR(AND(ISNUMBER(INT(MID(B40,(LEN(G8)+1),3))),MID(B40,(LEN(G8)+1),1)&lt;&gt;"0", MID(B40,(LEN(G8)+4),1)=""),AND((ISNUMBER(INT(MID(B40,(LEN(G8)+1),2)))),MID(B40,(LEN(G8)+3),1)=""))),"OK")</f>
        <v>0</v>
      </c>
      <c r="AC40" s="13" t="b">
        <f>IF(AND(LEN(G8)=5,LEFT(G8,1)&lt;&gt;"K"),IF(AND((LEFT(B40,2)=LEFT(G8,2)),MID(B40,3,1)="-",ISNUMBER(INT(MID(B40,4,1))),ISNUMBER(INT(MID(B40,5,1))),MID(B40,4,2)&lt;&gt;"00", MID(B40,4,2)&lt;&gt;LEFT(G8,2),MID(B40,9,2)&lt;&gt;"00",EXACT(MID(B40,6,3),RIGHT(G8,3)),OR(ISNUMBER(INT(MID(B40,9,3))),MID(B40,11,1)=""),ISNUMBER(INT(MID(B40,9,1))),ISNUMBER(INT(MID(B40,10,1))),OR(AND(ISNUMBER(INT(MID(B40,9,3))),MID(B40,9,1)&lt;&gt;"0",MID(B40,12,1)=""),AND((ISNUMBER(INT(MID(B40,9,2)))),MID(B40,11,1)=""))),"oOk"))</f>
        <v>0</v>
      </c>
      <c r="AD40" s="14" t="b">
        <f>IF(LEFT(B40,1)="K",IF(AND(EXACT(LEFT(B40,3),LEFT(G8,3)),MID(B40,4,1)="-",ISNUMBER(INT(MID(B40,5,1))),ISNUMBER(INT(MID(B40,6,1))),MID(B40,5,2)&lt;&gt;"00", MID(B40,5,2)&lt;&gt;MID(G8,2,2),EXACT(MID(B40,7,2), RIGHT(G8,2)),ISNUMBER(INT(MID(B40,9,1))),ISNUMBER(INT(MID(B40,10,1))),MID(B40,9,2)&lt;&gt;"00",OR(ISNUMBER(INT(MID(B40,9,3))),MID(B40,11,1)=""),OR(AND(ISNUMBER(INT(MID(B40,9,3))),MID(B40,9,1)&lt;&gt;"0",MID(B40,12,1)=""),AND((ISNUMBER(INT(MID(B40,9,2)))),MID(B40,11,1)=""))),"oKK"))</f>
        <v>0</v>
      </c>
      <c r="AE40" s="15" t="b">
        <f>IF(AND((LEFT(B40,2)=LEFT(G8,2)),MID(B40,3,1)="-",ISNUMBER(INT(MID(B40,4,1))),ISNUMBER(INT(MID(B40,5,1))),MID(B40,4,2)&lt;&gt;"00", MID(B40,4,2)&lt;&gt;LEFT(G8,2),MID(B40,8,2)&lt;&gt;"00",EXACT(MID(B40,6,2), RIGHT(G8,2)),OR(ISNUMBER(INT(MID(B40,8,3))),MID(B40,10,1)=""),ISNUMBER(INT(MID(B40,8,1))),ISNUMBER(INT(MID(B40,9,1))), OR(AND(ISNUMBER(INT(MID(B40,8,3))),MID(B40,8,1)&lt;&gt;"0", MID(B40,11,1)=""),AND((ISNUMBER(INT(MID(B40,8,2)))),MID(B40,10,1)=""))),"oK")</f>
        <v>0</v>
      </c>
      <c r="AF40" s="20" t="b">
        <f t="shared" si="28"/>
        <v>0</v>
      </c>
      <c r="AG40" s="20" t="str">
        <f t="shared" si="1"/>
        <v>S# INCORRECT</v>
      </c>
      <c r="BO40" s="55" t="str">
        <f>RIGHT(B40,3)</f>
        <v/>
      </c>
      <c r="BP40" s="55" t="b">
        <f>ISNUMBER(INT((MID(BO40,1,1))))</f>
        <v>0</v>
      </c>
      <c r="BQ40" s="55" t="b">
        <f>ISNUMBER(INT((MID(BO40,2,1))))</f>
        <v>0</v>
      </c>
      <c r="BR40" s="55" t="b">
        <f>ISNUMBER(INT((MID(BO40,3,1))))</f>
        <v>0</v>
      </c>
      <c r="BS40" s="55" t="str">
        <f>IF(BP40=TRUE, MID(BO40,1,1),"")</f>
        <v/>
      </c>
      <c r="BT40" s="55" t="str">
        <f>IF(BQ40=TRUE, MID(BO40,2,1),"")</f>
        <v/>
      </c>
      <c r="BU40" s="55" t="str">
        <f>IF(BR40=TRUE, MID(BO40,3,1),"")</f>
        <v/>
      </c>
      <c r="BV40" s="55" t="str">
        <f>T(BS40)&amp;T(BT40)&amp;T(BU40)</f>
        <v/>
      </c>
      <c r="BW40" s="60" t="str">
        <f>IF(BV40="","",INT(TRIM(BV40)))</f>
        <v/>
      </c>
      <c r="BX40" s="61" t="str">
        <f>IF(BW40&gt;BW39,"OK","INCORRECT")</f>
        <v>INCORRECT</v>
      </c>
      <c r="BY40" s="55" t="b">
        <f>BW40&gt;BW39</f>
        <v>0</v>
      </c>
      <c r="BZ40" s="62" t="str">
        <f>LEFT(B40,6)</f>
        <v/>
      </c>
      <c r="CA40" s="55" t="b">
        <f>ISNUMBER(INT((MID(BZ40,1,1))))</f>
        <v>0</v>
      </c>
      <c r="CB40" s="55" t="b">
        <f>ISNUMBER(INT((MID(BZ40,2,1))))</f>
        <v>0</v>
      </c>
      <c r="CC40" s="55" t="b">
        <f>ISNUMBER(INT((MID(BZ40,3,1))))</f>
        <v>0</v>
      </c>
      <c r="CD40" s="55" t="b">
        <f>ISNUMBER(INT((MID(BZ40,4,1))))</f>
        <v>0</v>
      </c>
      <c r="CE40" s="55" t="b">
        <f>ISNUMBER(INT((MID(BZ40,5,1))))</f>
        <v>0</v>
      </c>
      <c r="CF40" s="55" t="b">
        <f>ISNUMBER(INT((MID(BZ40,6,1))))</f>
        <v>0</v>
      </c>
      <c r="CG40" s="55" t="str">
        <f>IF(CA40=TRUE, MID(BZ40,1,1),"")</f>
        <v/>
      </c>
      <c r="CH40" s="55" t="str">
        <f>IF(CB40=TRUE, MID(BZ40,2,1),"")</f>
        <v/>
      </c>
      <c r="CI40" s="55" t="str">
        <f>IF(CC40=TRUE, MID(BZ40,3,1),"")</f>
        <v/>
      </c>
      <c r="CJ40" s="55" t="str">
        <f>IF(CD40=TRUE, MID(BZ40,4,1),"")</f>
        <v/>
      </c>
      <c r="CK40" s="55" t="str">
        <f>IF(CE40=TRUE, MID(BZ40,5,1),"")</f>
        <v/>
      </c>
      <c r="CL40" s="55" t="str">
        <f>IF(CF40=TRUE, MID(BZ40,6,1),"")</f>
        <v/>
      </c>
      <c r="CM40" s="62" t="str">
        <f>TRIM(T(CG40)&amp;T(CH40)&amp;T(CI40))</f>
        <v/>
      </c>
      <c r="CN40" s="62" t="str">
        <f>TRIM(T(CJ40)&amp;T(CK40)&amp;T(CL40))</f>
        <v/>
      </c>
      <c r="CO40" s="63" t="str">
        <f>IF(OR(MID(BZ40,3,1)="-",MID(BZ40,4,1)="-"),T(CM40),"NO")</f>
        <v>NO</v>
      </c>
      <c r="CP40" s="63" t="str">
        <f>IF(OR(MID(BZ40,3,1)="-",MID(BZ40,4,1)="-"),T(CN40),"NO")</f>
        <v>NO</v>
      </c>
      <c r="CQ40" s="61" t="str">
        <f>IF(AND(CO40&lt;&gt;"NO", CP40&lt;&gt;"NO"),IF(CP40&lt;CO40,"OK","INCORRECT"),"NO")</f>
        <v>NO</v>
      </c>
      <c r="CR40" s="61" t="str">
        <f>IF(AND(CO40&lt;&gt;"NO", CP40&lt;&gt;"NO"),IF(CP40&lt;=CP39,"OK","INCORRECT"),"NO")</f>
        <v>NO</v>
      </c>
      <c r="CS40" s="63" t="str">
        <f>IF(OR(AND(OR(AND(CQ40="NO",CR40="NO"),AND(CQ40="OK", CR40="OK")),AND(CQ39="NO", CR39="NO")),AND(AND(CQ40="OK",CR40="OK",OR(AND(CQ39="NO", CR39="NO"),AND(CQ39="OK", CR39="OK"))))),"OK","INCORRECT")</f>
        <v>OK</v>
      </c>
      <c r="CT40" s="55" t="b">
        <f>IF(CS40="OK",IF(AND(CO39="NO",CO40="NO"),BW40&gt;BW39))</f>
        <v>0</v>
      </c>
      <c r="CU40" s="55" t="b">
        <f>IF(CS40="OK",AND(CQ40="OK",CR40="OK",CQ39="NO",CR39="NO"))</f>
        <v>0</v>
      </c>
      <c r="CV40" s="55" t="b">
        <f>IF(CS40="OK",IF(AND(EXACT(CN39,CN40)),BW40&gt;BW39))</f>
        <v>0</v>
      </c>
      <c r="CW40" s="55" t="b">
        <f>IF(CS40="OK",CP40&lt;CP39)</f>
        <v>0</v>
      </c>
      <c r="CX40" s="62" t="str">
        <f>IF(AND(CT40=FALSE,CU40=FALSE,CV40=FALSE,CW40=FALSE),"SEQUENCE INCORRECT","SEQUENCE CORRECT")</f>
        <v>SEQUENCE INCORRECT</v>
      </c>
      <c r="CY40" s="64">
        <f>COUNTIF(B22:B39,T(B40))</f>
        <v>18</v>
      </c>
    </row>
    <row r="41" spans="1:103" ht="18" customHeight="1" thickBot="1">
      <c r="A41" s="56" t="s">
        <v>470</v>
      </c>
      <c r="B41" s="57" t="s">
        <v>470</v>
      </c>
      <c r="C41" s="310" t="s">
        <v>336</v>
      </c>
      <c r="D41" s="310"/>
      <c r="E41" s="310"/>
      <c r="F41" s="310"/>
      <c r="G41" s="310"/>
      <c r="H41" s="310"/>
      <c r="I41" s="310"/>
      <c r="J41" s="310"/>
      <c r="K41" s="310"/>
      <c r="L41" s="310"/>
      <c r="M41" s="310"/>
      <c r="N41" s="310"/>
      <c r="O41" s="310"/>
      <c r="P41" s="310"/>
      <c r="Q41" s="210"/>
      <c r="R41" s="18">
        <f>COUNTIF(R21:R40,"FORMAT INCORRECT")+(COUNTIF(R21:R40,"SEQUENCE INCORRECT"))</f>
        <v>0</v>
      </c>
      <c r="S41" s="247">
        <f>COUNTIF(S21:S40,"Attendance Marks incorrect")</f>
        <v>0</v>
      </c>
      <c r="T41" s="248"/>
      <c r="U41" s="248"/>
      <c r="V41" s="247">
        <f>COUNTIF(V21:AC40,"Given Marks or Format is incorrect")</f>
        <v>0</v>
      </c>
      <c r="W41" s="248"/>
      <c r="X41" s="248"/>
      <c r="Y41" s="248"/>
      <c r="Z41" s="248"/>
      <c r="AA41" s="248"/>
      <c r="AB41" s="248"/>
      <c r="AC41" s="274"/>
    </row>
    <row r="42" spans="1:103" ht="11.25" customHeight="1" thickBot="1">
      <c r="A42" s="58" t="s">
        <v>470</v>
      </c>
      <c r="B42" s="59" t="s">
        <v>470</v>
      </c>
      <c r="C42" s="311"/>
      <c r="D42" s="311"/>
      <c r="E42" s="311"/>
      <c r="F42" s="311"/>
      <c r="G42" s="311"/>
      <c r="H42" s="311"/>
      <c r="I42" s="311"/>
      <c r="J42" s="311"/>
      <c r="K42" s="311"/>
      <c r="L42" s="311"/>
      <c r="M42" s="311"/>
      <c r="N42" s="311"/>
      <c r="O42" s="311"/>
      <c r="P42" s="311"/>
      <c r="Q42" s="210"/>
      <c r="R42" s="307"/>
      <c r="S42" s="307"/>
      <c r="T42" s="307"/>
      <c r="U42" s="307"/>
      <c r="V42" s="307"/>
      <c r="W42" s="307"/>
      <c r="X42" s="307"/>
      <c r="Y42" s="102"/>
      <c r="Z42" s="87"/>
      <c r="AA42" s="87"/>
    </row>
    <row r="43" spans="1:103" ht="17.25" customHeight="1">
      <c r="A43" s="272"/>
      <c r="B43" s="272"/>
      <c r="C43" s="272"/>
      <c r="D43" s="272"/>
      <c r="E43" s="272"/>
      <c r="F43" s="272"/>
      <c r="G43" s="272"/>
      <c r="H43" s="272"/>
      <c r="I43" s="272"/>
      <c r="J43" s="272"/>
      <c r="K43" s="272"/>
      <c r="L43" s="272"/>
      <c r="M43" s="272"/>
      <c r="N43" s="272"/>
      <c r="O43" s="272"/>
      <c r="P43" s="272"/>
      <c r="Q43" s="210"/>
      <c r="R43" s="276" t="s">
        <v>339</v>
      </c>
      <c r="S43" s="277"/>
      <c r="T43" s="278"/>
      <c r="U43" s="263">
        <f>SUM(R41:AC41)</f>
        <v>0</v>
      </c>
      <c r="V43" s="264"/>
      <c r="W43" s="275"/>
      <c r="X43" s="267"/>
      <c r="Y43" s="100"/>
      <c r="Z43" s="85"/>
      <c r="AA43" s="85"/>
    </row>
    <row r="44" spans="1:103" ht="20.25" customHeight="1" thickBot="1">
      <c r="A44" s="273"/>
      <c r="B44" s="273"/>
      <c r="C44" s="273"/>
      <c r="D44" s="273"/>
      <c r="E44" s="273"/>
      <c r="F44" s="273"/>
      <c r="G44" s="273"/>
      <c r="H44" s="273"/>
      <c r="I44" s="273"/>
      <c r="J44" s="273"/>
      <c r="K44" s="273"/>
      <c r="L44" s="273"/>
      <c r="M44" s="273"/>
      <c r="N44" s="273"/>
      <c r="O44" s="273"/>
      <c r="P44" s="273"/>
      <c r="Q44" s="210"/>
      <c r="R44" s="279"/>
      <c r="S44" s="280"/>
      <c r="T44" s="281"/>
      <c r="U44" s="265"/>
      <c r="V44" s="266"/>
      <c r="W44" s="275"/>
      <c r="X44" s="267"/>
      <c r="Y44" s="100"/>
      <c r="Z44" s="85"/>
      <c r="AA44" s="85"/>
    </row>
    <row r="45" spans="1:103" ht="15.75" customHeight="1">
      <c r="A45" s="260" t="s">
        <v>337</v>
      </c>
      <c r="B45" s="260"/>
      <c r="C45" s="260"/>
      <c r="D45" s="267"/>
      <c r="E45" s="267"/>
      <c r="F45" s="260" t="s">
        <v>20</v>
      </c>
      <c r="G45" s="260"/>
      <c r="H45" s="260"/>
      <c r="I45" s="260"/>
      <c r="J45" s="267"/>
      <c r="K45" s="267"/>
      <c r="L45" s="260" t="s">
        <v>21</v>
      </c>
      <c r="M45" s="260"/>
      <c r="N45" s="260"/>
      <c r="O45" s="260"/>
      <c r="P45" s="260"/>
      <c r="Q45" s="210"/>
      <c r="R45" s="177" t="s">
        <v>492</v>
      </c>
      <c r="S45" s="249"/>
      <c r="T45" s="249"/>
      <c r="U45" s="249"/>
      <c r="V45" s="249"/>
      <c r="W45" s="249"/>
      <c r="X45" s="250"/>
      <c r="Y45" s="101"/>
      <c r="Z45" s="86"/>
      <c r="AA45" s="86"/>
    </row>
    <row r="46" spans="1:103">
      <c r="A46" s="261"/>
      <c r="B46" s="261"/>
      <c r="C46" s="261"/>
      <c r="D46" s="267"/>
      <c r="E46" s="267"/>
      <c r="F46" s="261"/>
      <c r="G46" s="261"/>
      <c r="H46" s="261"/>
      <c r="I46" s="261"/>
      <c r="J46" s="267"/>
      <c r="K46" s="267"/>
      <c r="L46" s="261"/>
      <c r="M46" s="261"/>
      <c r="N46" s="261"/>
      <c r="O46" s="261"/>
      <c r="P46" s="261"/>
      <c r="Q46" s="210"/>
      <c r="R46" s="176"/>
      <c r="S46" s="174"/>
      <c r="T46" s="174"/>
      <c r="U46" s="174"/>
      <c r="V46" s="174"/>
      <c r="W46" s="174"/>
      <c r="X46" s="175"/>
      <c r="Y46" s="101"/>
      <c r="Z46" s="86"/>
      <c r="AA46" s="86"/>
    </row>
    <row r="47" spans="1:103">
      <c r="A47" s="262"/>
      <c r="B47" s="262"/>
      <c r="C47" s="262"/>
      <c r="D47" s="268"/>
      <c r="E47" s="268"/>
      <c r="F47" s="262"/>
      <c r="G47" s="262"/>
      <c r="H47" s="262"/>
      <c r="I47" s="262"/>
      <c r="J47" s="268"/>
      <c r="K47" s="268"/>
      <c r="L47" s="262"/>
      <c r="M47" s="262"/>
      <c r="N47" s="262"/>
      <c r="O47" s="262"/>
      <c r="P47" s="262"/>
      <c r="Q47" s="210"/>
      <c r="R47" s="176"/>
      <c r="S47" s="174"/>
      <c r="T47" s="174"/>
      <c r="U47" s="174"/>
      <c r="V47" s="174"/>
      <c r="W47" s="174"/>
      <c r="X47" s="175"/>
      <c r="Y47" s="101"/>
      <c r="Z47" s="86"/>
      <c r="AA47" s="86"/>
    </row>
    <row r="48" spans="1:103" ht="12" customHeight="1">
      <c r="A48" s="44" t="s">
        <v>15</v>
      </c>
      <c r="B48" s="254" t="s">
        <v>14</v>
      </c>
      <c r="C48" s="255"/>
      <c r="D48" s="255"/>
      <c r="E48" s="255"/>
      <c r="F48" s="255"/>
      <c r="G48" s="255"/>
      <c r="H48" s="255"/>
      <c r="I48" s="255"/>
      <c r="J48" s="255"/>
      <c r="K48" s="255"/>
      <c r="L48" s="255"/>
      <c r="M48" s="255"/>
      <c r="N48" s="255"/>
      <c r="O48" s="255"/>
      <c r="P48" s="256"/>
      <c r="Q48" s="210"/>
      <c r="R48" s="176"/>
      <c r="S48" s="174"/>
      <c r="T48" s="174"/>
      <c r="U48" s="174"/>
      <c r="V48" s="174"/>
      <c r="W48" s="174"/>
      <c r="X48" s="175"/>
      <c r="Y48" s="101"/>
      <c r="Z48" s="86"/>
      <c r="AA48" s="86"/>
    </row>
    <row r="49" spans="1:29" ht="12" customHeight="1" thickBot="1">
      <c r="A49" s="46">
        <f>$U$43</f>
        <v>0</v>
      </c>
      <c r="B49" s="257"/>
      <c r="C49" s="258"/>
      <c r="D49" s="258"/>
      <c r="E49" s="258"/>
      <c r="F49" s="258"/>
      <c r="G49" s="258"/>
      <c r="H49" s="258"/>
      <c r="I49" s="258"/>
      <c r="J49" s="258"/>
      <c r="K49" s="258"/>
      <c r="L49" s="258"/>
      <c r="M49" s="258"/>
      <c r="N49" s="258"/>
      <c r="O49" s="258"/>
      <c r="P49" s="259"/>
      <c r="Q49" s="210"/>
      <c r="R49" s="251"/>
      <c r="S49" s="252"/>
      <c r="T49" s="252"/>
      <c r="U49" s="252"/>
      <c r="V49" s="252"/>
      <c r="W49" s="252"/>
      <c r="X49" s="253"/>
      <c r="Y49" s="101"/>
      <c r="Z49" s="86"/>
      <c r="AA49" s="86"/>
    </row>
    <row r="50" spans="1:29">
      <c r="A50" s="272"/>
      <c r="B50" s="272"/>
      <c r="C50" s="272"/>
      <c r="D50" s="272"/>
      <c r="E50" s="272"/>
      <c r="F50" s="272"/>
      <c r="G50" s="272"/>
      <c r="H50" s="272"/>
      <c r="I50" s="272"/>
      <c r="J50" s="272"/>
      <c r="K50" s="272"/>
      <c r="L50" s="272"/>
      <c r="M50" s="272"/>
      <c r="N50" s="272"/>
      <c r="O50" s="272"/>
      <c r="P50" s="272"/>
      <c r="Q50" s="267"/>
      <c r="R50" s="293" t="s">
        <v>471</v>
      </c>
      <c r="S50" s="293"/>
      <c r="T50" s="293"/>
      <c r="U50" s="293"/>
      <c r="V50" s="293"/>
      <c r="W50" s="293"/>
      <c r="X50" s="293"/>
      <c r="Y50" s="293"/>
      <c r="Z50" s="293"/>
      <c r="AA50" s="293"/>
      <c r="AB50" s="293"/>
      <c r="AC50" s="293"/>
    </row>
    <row r="51" spans="1:29">
      <c r="A51" s="267"/>
      <c r="B51" s="267"/>
      <c r="C51" s="267"/>
      <c r="D51" s="267"/>
      <c r="E51" s="267"/>
      <c r="F51" s="267"/>
      <c r="G51" s="267"/>
      <c r="H51" s="267"/>
      <c r="I51" s="267"/>
      <c r="J51" s="267"/>
      <c r="K51" s="267"/>
      <c r="L51" s="267"/>
      <c r="M51" s="267"/>
      <c r="N51" s="267"/>
      <c r="O51" s="267"/>
      <c r="P51" s="267"/>
      <c r="Q51" s="267"/>
      <c r="R51" s="294"/>
      <c r="S51" s="294"/>
      <c r="T51" s="294"/>
      <c r="U51" s="294"/>
      <c r="V51" s="294"/>
      <c r="W51" s="294"/>
      <c r="X51" s="294"/>
      <c r="Y51" s="294"/>
      <c r="Z51" s="294"/>
      <c r="AA51" s="294"/>
      <c r="AB51" s="294"/>
      <c r="AC51" s="294"/>
    </row>
    <row r="52" spans="1:29">
      <c r="A52" s="267"/>
      <c r="B52" s="267"/>
      <c r="C52" s="267"/>
      <c r="D52" s="267"/>
      <c r="E52" s="267"/>
      <c r="F52" s="267"/>
      <c r="G52" s="267"/>
      <c r="H52" s="267"/>
      <c r="I52" s="267"/>
      <c r="J52" s="267"/>
      <c r="K52" s="267"/>
      <c r="L52" s="267"/>
      <c r="M52" s="267"/>
      <c r="N52" s="267"/>
      <c r="O52" s="267"/>
      <c r="P52" s="267"/>
      <c r="Q52" s="267"/>
      <c r="R52" s="295"/>
      <c r="S52" s="295"/>
      <c r="T52" s="295"/>
      <c r="U52" s="295"/>
      <c r="V52" s="295"/>
      <c r="W52" s="295"/>
      <c r="X52" s="295"/>
      <c r="Y52" s="295"/>
      <c r="Z52" s="295"/>
      <c r="AA52" s="295"/>
      <c r="AB52" s="295"/>
      <c r="AC52" s="295"/>
    </row>
    <row r="53" spans="1:29">
      <c r="A53" s="267"/>
      <c r="B53" s="267"/>
      <c r="C53" s="267"/>
      <c r="D53" s="267"/>
      <c r="E53" s="267"/>
      <c r="F53" s="267"/>
      <c r="G53" s="267"/>
      <c r="H53" s="267"/>
      <c r="I53" s="267"/>
      <c r="J53" s="267"/>
      <c r="K53" s="267"/>
      <c r="L53" s="267"/>
      <c r="M53" s="267"/>
      <c r="N53" s="267"/>
      <c r="O53" s="267"/>
      <c r="P53" s="267"/>
      <c r="Q53" s="267"/>
      <c r="R53" s="296" t="s">
        <v>472</v>
      </c>
      <c r="S53" s="297"/>
      <c r="T53" s="297"/>
      <c r="U53" s="297"/>
      <c r="V53" s="297"/>
      <c r="W53" s="297"/>
      <c r="X53" s="297"/>
      <c r="Y53" s="297"/>
      <c r="Z53" s="297"/>
      <c r="AA53" s="297"/>
      <c r="AB53" s="297"/>
      <c r="AC53" s="298"/>
    </row>
    <row r="54" spans="1:29" ht="16.5" thickBot="1">
      <c r="A54" s="267"/>
      <c r="B54" s="267"/>
      <c r="C54" s="267"/>
      <c r="D54" s="267"/>
      <c r="E54" s="267"/>
      <c r="F54" s="267"/>
      <c r="G54" s="267"/>
      <c r="H54" s="267"/>
      <c r="I54" s="267"/>
      <c r="J54" s="267"/>
      <c r="K54" s="267"/>
      <c r="L54" s="267"/>
      <c r="M54" s="267"/>
      <c r="N54" s="267"/>
      <c r="O54" s="267"/>
      <c r="P54" s="267"/>
      <c r="Q54" s="267"/>
      <c r="R54" s="299"/>
      <c r="S54" s="300"/>
      <c r="T54" s="300"/>
      <c r="U54" s="300"/>
      <c r="V54" s="300"/>
      <c r="W54" s="300"/>
      <c r="X54" s="300"/>
      <c r="Y54" s="300"/>
      <c r="Z54" s="300"/>
      <c r="AA54" s="300"/>
      <c r="AB54" s="300"/>
      <c r="AC54" s="301"/>
    </row>
    <row r="55" spans="1:29" ht="21" thickBot="1">
      <c r="A55" s="267"/>
      <c r="B55" s="267"/>
      <c r="C55" s="267"/>
      <c r="D55" s="267"/>
      <c r="E55" s="267"/>
      <c r="F55" s="267"/>
      <c r="G55" s="267"/>
      <c r="H55" s="267"/>
      <c r="I55" s="267"/>
      <c r="J55" s="267"/>
      <c r="K55" s="267"/>
      <c r="L55" s="267"/>
      <c r="M55" s="267"/>
      <c r="N55" s="267"/>
      <c r="O55" s="267"/>
      <c r="P55" s="267"/>
      <c r="Q55" s="267"/>
      <c r="R55" s="67" t="s">
        <v>7</v>
      </c>
      <c r="S55" s="302" t="s">
        <v>8</v>
      </c>
      <c r="T55" s="302"/>
      <c r="U55" s="302"/>
      <c r="V55" s="303" t="s">
        <v>473</v>
      </c>
      <c r="W55" s="303"/>
      <c r="X55" s="303"/>
      <c r="Y55" s="303"/>
      <c r="Z55" s="303"/>
      <c r="AA55" s="303"/>
      <c r="AB55" s="303"/>
      <c r="AC55" s="303"/>
    </row>
    <row r="56" spans="1:29" ht="16.5" thickBot="1">
      <c r="A56" s="267"/>
      <c r="B56" s="267"/>
      <c r="C56" s="267"/>
      <c r="D56" s="267"/>
      <c r="E56" s="267"/>
      <c r="F56" s="267"/>
      <c r="G56" s="267"/>
      <c r="H56" s="267"/>
      <c r="I56" s="267"/>
      <c r="J56" s="267"/>
      <c r="K56" s="267"/>
      <c r="L56" s="267"/>
      <c r="M56" s="267"/>
      <c r="N56" s="267"/>
      <c r="O56" s="267"/>
      <c r="P56" s="267"/>
      <c r="Q56" s="267"/>
      <c r="R56" s="68">
        <v>1</v>
      </c>
      <c r="S56" s="290" t="s">
        <v>474</v>
      </c>
      <c r="T56" s="290"/>
      <c r="U56" s="290"/>
      <c r="V56" s="291">
        <v>1</v>
      </c>
      <c r="W56" s="292"/>
      <c r="X56" s="290" t="s">
        <v>475</v>
      </c>
      <c r="Y56" s="290"/>
      <c r="Z56" s="290"/>
      <c r="AA56" s="290"/>
      <c r="AB56" s="290"/>
      <c r="AC56" s="290"/>
    </row>
    <row r="57" spans="1:29" ht="16.5" thickBot="1">
      <c r="A57" s="267"/>
      <c r="B57" s="267"/>
      <c r="C57" s="267"/>
      <c r="D57" s="267"/>
      <c r="E57" s="267"/>
      <c r="F57" s="267"/>
      <c r="G57" s="267"/>
      <c r="H57" s="267"/>
      <c r="I57" s="267"/>
      <c r="J57" s="267"/>
      <c r="K57" s="267"/>
      <c r="L57" s="267"/>
      <c r="M57" s="267"/>
      <c r="N57" s="267"/>
      <c r="O57" s="267"/>
      <c r="P57" s="267"/>
      <c r="Q57" s="267"/>
      <c r="R57" s="68">
        <v>2</v>
      </c>
      <c r="S57" s="290" t="s">
        <v>476</v>
      </c>
      <c r="T57" s="290"/>
      <c r="U57" s="290"/>
      <c r="V57" s="291">
        <v>2</v>
      </c>
      <c r="W57" s="292"/>
      <c r="X57" s="290" t="s">
        <v>477</v>
      </c>
      <c r="Y57" s="290"/>
      <c r="Z57" s="290"/>
      <c r="AA57" s="290"/>
      <c r="AB57" s="290"/>
      <c r="AC57" s="290"/>
    </row>
    <row r="58" spans="1:29" ht="16.5" thickBot="1">
      <c r="A58" s="267"/>
      <c r="B58" s="267"/>
      <c r="C58" s="267"/>
      <c r="D58" s="267"/>
      <c r="E58" s="267"/>
      <c r="F58" s="267"/>
      <c r="G58" s="267"/>
      <c r="H58" s="267"/>
      <c r="I58" s="267"/>
      <c r="J58" s="267"/>
      <c r="K58" s="267"/>
      <c r="L58" s="267"/>
      <c r="M58" s="267"/>
      <c r="N58" s="267"/>
      <c r="O58" s="267"/>
      <c r="P58" s="267"/>
      <c r="Q58" s="267"/>
      <c r="R58" s="68">
        <v>3</v>
      </c>
      <c r="S58" s="290" t="s">
        <v>478</v>
      </c>
      <c r="T58" s="290"/>
      <c r="U58" s="290"/>
      <c r="V58" s="291">
        <v>3</v>
      </c>
      <c r="W58" s="292"/>
      <c r="X58" s="290" t="s">
        <v>479</v>
      </c>
      <c r="Y58" s="290"/>
      <c r="Z58" s="290"/>
      <c r="AA58" s="290"/>
      <c r="AB58" s="290"/>
      <c r="AC58" s="290"/>
    </row>
    <row r="59" spans="1:29" ht="16.5" thickBot="1">
      <c r="A59" s="267"/>
      <c r="B59" s="267"/>
      <c r="C59" s="267"/>
      <c r="D59" s="267"/>
      <c r="E59" s="267"/>
      <c r="F59" s="267"/>
      <c r="G59" s="267"/>
      <c r="H59" s="267"/>
      <c r="I59" s="267"/>
      <c r="J59" s="267"/>
      <c r="K59" s="267"/>
      <c r="L59" s="267"/>
      <c r="M59" s="267"/>
      <c r="N59" s="267"/>
      <c r="O59" s="267"/>
      <c r="P59" s="267"/>
      <c r="Q59" s="267"/>
      <c r="R59" s="68">
        <v>4</v>
      </c>
      <c r="S59" s="290" t="s">
        <v>480</v>
      </c>
      <c r="T59" s="290"/>
      <c r="U59" s="290"/>
      <c r="V59" s="291">
        <v>4</v>
      </c>
      <c r="W59" s="292"/>
      <c r="X59" s="290" t="s">
        <v>481</v>
      </c>
      <c r="Y59" s="290"/>
      <c r="Z59" s="290"/>
      <c r="AA59" s="290"/>
      <c r="AB59" s="290"/>
      <c r="AC59" s="290"/>
    </row>
    <row r="60" spans="1:29" ht="16.5" thickBot="1">
      <c r="A60" s="267"/>
      <c r="B60" s="267"/>
      <c r="C60" s="267"/>
      <c r="D60" s="267"/>
      <c r="E60" s="267"/>
      <c r="F60" s="267"/>
      <c r="G60" s="267"/>
      <c r="H60" s="267"/>
      <c r="I60" s="267"/>
      <c r="J60" s="267"/>
      <c r="K60" s="267"/>
      <c r="L60" s="267"/>
      <c r="M60" s="267"/>
      <c r="N60" s="267"/>
      <c r="O60" s="267"/>
      <c r="P60" s="267"/>
      <c r="Q60" s="267"/>
      <c r="R60" s="68">
        <v>5</v>
      </c>
      <c r="S60" s="290" t="s">
        <v>482</v>
      </c>
      <c r="T60" s="290"/>
      <c r="U60" s="290"/>
      <c r="V60" s="291">
        <v>5</v>
      </c>
      <c r="W60" s="292"/>
      <c r="X60" s="290" t="s">
        <v>483</v>
      </c>
      <c r="Y60" s="290"/>
      <c r="Z60" s="290"/>
      <c r="AA60" s="290"/>
      <c r="AB60" s="290"/>
      <c r="AC60" s="290"/>
    </row>
    <row r="61" spans="1:29" ht="16.5" thickBot="1">
      <c r="A61" s="267"/>
      <c r="B61" s="267"/>
      <c r="C61" s="267"/>
      <c r="D61" s="267"/>
      <c r="E61" s="267"/>
      <c r="F61" s="267"/>
      <c r="G61" s="267"/>
      <c r="H61" s="267"/>
      <c r="I61" s="267"/>
      <c r="J61" s="267"/>
      <c r="K61" s="267"/>
      <c r="L61" s="267"/>
      <c r="M61" s="267"/>
      <c r="N61" s="267"/>
      <c r="O61" s="267"/>
      <c r="P61" s="267"/>
      <c r="Q61" s="267"/>
      <c r="R61" s="68">
        <v>6</v>
      </c>
      <c r="S61" s="290" t="s">
        <v>484</v>
      </c>
      <c r="T61" s="290"/>
      <c r="U61" s="290"/>
      <c r="V61" s="291">
        <v>6</v>
      </c>
      <c r="W61" s="292"/>
      <c r="X61" s="290" t="s">
        <v>485</v>
      </c>
      <c r="Y61" s="290"/>
      <c r="Z61" s="290"/>
      <c r="AA61" s="290"/>
      <c r="AB61" s="290"/>
      <c r="AC61" s="290"/>
    </row>
    <row r="62" spans="1:29" ht="16.5" thickBot="1">
      <c r="A62" s="267"/>
      <c r="B62" s="267"/>
      <c r="C62" s="267"/>
      <c r="D62" s="267"/>
      <c r="E62" s="267"/>
      <c r="F62" s="267"/>
      <c r="G62" s="267"/>
      <c r="H62" s="267"/>
      <c r="I62" s="267"/>
      <c r="J62" s="267"/>
      <c r="K62" s="267"/>
      <c r="L62" s="267"/>
      <c r="M62" s="267"/>
      <c r="N62" s="267"/>
      <c r="O62" s="267"/>
      <c r="P62" s="267"/>
      <c r="Q62" s="267"/>
      <c r="R62" s="68">
        <v>7</v>
      </c>
      <c r="S62" s="290" t="s">
        <v>486</v>
      </c>
      <c r="T62" s="290"/>
      <c r="U62" s="290"/>
      <c r="V62" s="291">
        <v>7</v>
      </c>
      <c r="W62" s="292"/>
      <c r="X62" s="290" t="s">
        <v>487</v>
      </c>
      <c r="Y62" s="290"/>
      <c r="Z62" s="290"/>
      <c r="AA62" s="290"/>
      <c r="AB62" s="290"/>
      <c r="AC62" s="290"/>
    </row>
  </sheetData>
  <sheetProtection password="B198" sheet="1" objects="1" scenarios="1" selectLockedCells="1" autoFilter="0"/>
  <autoFilter ref="A20:C20">
    <filterColumn colId="1" showButton="0"/>
  </autoFilter>
  <mergeCells count="288">
    <mergeCell ref="A45:C47"/>
    <mergeCell ref="F45:I47"/>
    <mergeCell ref="L45:P47"/>
    <mergeCell ref="S58:U58"/>
    <mergeCell ref="V58:W58"/>
    <mergeCell ref="J26:K26"/>
    <mergeCell ref="L26:M26"/>
    <mergeCell ref="N26:O26"/>
    <mergeCell ref="B28:C28"/>
    <mergeCell ref="D28:E28"/>
    <mergeCell ref="F28:G28"/>
    <mergeCell ref="H28:I28"/>
    <mergeCell ref="D45:E47"/>
    <mergeCell ref="J45:K47"/>
    <mergeCell ref="A50:P62"/>
    <mergeCell ref="Q50:Q62"/>
    <mergeCell ref="S57:U57"/>
    <mergeCell ref="L30:M30"/>
    <mergeCell ref="L31:M31"/>
    <mergeCell ref="N31:O31"/>
    <mergeCell ref="J31:K31"/>
    <mergeCell ref="N37:O37"/>
    <mergeCell ref="N35:O35"/>
    <mergeCell ref="S35:U35"/>
    <mergeCell ref="X61:AC61"/>
    <mergeCell ref="S62:U62"/>
    <mergeCell ref="V62:W62"/>
    <mergeCell ref="X62:AC62"/>
    <mergeCell ref="S59:U59"/>
    <mergeCell ref="V59:W59"/>
    <mergeCell ref="X59:AC59"/>
    <mergeCell ref="S60:U60"/>
    <mergeCell ref="V60:W60"/>
    <mergeCell ref="X60:AC60"/>
    <mergeCell ref="S61:U61"/>
    <mergeCell ref="V61:W61"/>
    <mergeCell ref="X58:AC58"/>
    <mergeCell ref="R50:AC52"/>
    <mergeCell ref="R53:AC54"/>
    <mergeCell ref="S55:U55"/>
    <mergeCell ref="V55:AC55"/>
    <mergeCell ref="S56:U56"/>
    <mergeCell ref="V56:W56"/>
    <mergeCell ref="X56:AC56"/>
    <mergeCell ref="S20:U20"/>
    <mergeCell ref="V20:X20"/>
    <mergeCell ref="V37:X37"/>
    <mergeCell ref="S41:U41"/>
    <mergeCell ref="V41:AC41"/>
    <mergeCell ref="R42:X42"/>
    <mergeCell ref="S26:U26"/>
    <mergeCell ref="V26:X26"/>
    <mergeCell ref="S27:U27"/>
    <mergeCell ref="V27:X27"/>
    <mergeCell ref="V57:W57"/>
    <mergeCell ref="X57:AC57"/>
    <mergeCell ref="S24:U24"/>
    <mergeCell ref="V24:X24"/>
    <mergeCell ref="V23:X23"/>
    <mergeCell ref="V32:X32"/>
    <mergeCell ref="N25:O25"/>
    <mergeCell ref="N22:O22"/>
    <mergeCell ref="H25:I25"/>
    <mergeCell ref="J25:K25"/>
    <mergeCell ref="L25:M25"/>
    <mergeCell ref="N29:O29"/>
    <mergeCell ref="S31:U31"/>
    <mergeCell ref="V31:X31"/>
    <mergeCell ref="R45:X49"/>
    <mergeCell ref="B48:P49"/>
    <mergeCell ref="B30:C30"/>
    <mergeCell ref="F25:G25"/>
    <mergeCell ref="B27:C27"/>
    <mergeCell ref="D27:E27"/>
    <mergeCell ref="F27:G27"/>
    <mergeCell ref="H27:I27"/>
    <mergeCell ref="J27:K27"/>
    <mergeCell ref="L27:M27"/>
    <mergeCell ref="N27:O27"/>
    <mergeCell ref="B26:C26"/>
    <mergeCell ref="D26:E26"/>
    <mergeCell ref="F26:G26"/>
    <mergeCell ref="H26:I26"/>
    <mergeCell ref="V36:X36"/>
    <mergeCell ref="F19:G19"/>
    <mergeCell ref="H19:I19"/>
    <mergeCell ref="J19:K19"/>
    <mergeCell ref="L18:M18"/>
    <mergeCell ref="L19:M19"/>
    <mergeCell ref="N19:O19"/>
    <mergeCell ref="S21:U21"/>
    <mergeCell ref="V21:X21"/>
    <mergeCell ref="J23:K23"/>
    <mergeCell ref="L23:M23"/>
    <mergeCell ref="N23:O23"/>
    <mergeCell ref="R17:R19"/>
    <mergeCell ref="F20:G20"/>
    <mergeCell ref="N18:O18"/>
    <mergeCell ref="N12:O16"/>
    <mergeCell ref="H20:I20"/>
    <mergeCell ref="J20:K20"/>
    <mergeCell ref="L20:M20"/>
    <mergeCell ref="N24:O24"/>
    <mergeCell ref="S23:U23"/>
    <mergeCell ref="A12:A19"/>
    <mergeCell ref="B12:C19"/>
    <mergeCell ref="L24:M24"/>
    <mergeCell ref="N21:O21"/>
    <mergeCell ref="B21:C21"/>
    <mergeCell ref="D21:E21"/>
    <mergeCell ref="F21:G21"/>
    <mergeCell ref="H21:I21"/>
    <mergeCell ref="J21:K21"/>
    <mergeCell ref="L21:M21"/>
    <mergeCell ref="B22:C22"/>
    <mergeCell ref="D22:E22"/>
    <mergeCell ref="F22:G22"/>
    <mergeCell ref="H22:I22"/>
    <mergeCell ref="J22:K22"/>
    <mergeCell ref="L22:M22"/>
    <mergeCell ref="H23:I23"/>
    <mergeCell ref="D19:E19"/>
    <mergeCell ref="B20:C20"/>
    <mergeCell ref="D20:E20"/>
    <mergeCell ref="B25:C25"/>
    <mergeCell ref="D25:E25"/>
    <mergeCell ref="N20:O20"/>
    <mergeCell ref="A7:B7"/>
    <mergeCell ref="C7:P7"/>
    <mergeCell ref="E8:F8"/>
    <mergeCell ref="G8:H8"/>
    <mergeCell ref="I8:L8"/>
    <mergeCell ref="M8:P8"/>
    <mergeCell ref="D18:E18"/>
    <mergeCell ref="F18:G18"/>
    <mergeCell ref="H18:I18"/>
    <mergeCell ref="J18:K18"/>
    <mergeCell ref="D11:E11"/>
    <mergeCell ref="F11:G11"/>
    <mergeCell ref="H11:I11"/>
    <mergeCell ref="J11:K11"/>
    <mergeCell ref="A11:C11"/>
    <mergeCell ref="H24:I24"/>
    <mergeCell ref="J24:K24"/>
    <mergeCell ref="D12:G13"/>
    <mergeCell ref="H12:M13"/>
    <mergeCell ref="O1:P3"/>
    <mergeCell ref="B4:C4"/>
    <mergeCell ref="D4:K4"/>
    <mergeCell ref="L4:P4"/>
    <mergeCell ref="A5:P5"/>
    <mergeCell ref="A6:D6"/>
    <mergeCell ref="P12:P17"/>
    <mergeCell ref="D14:E16"/>
    <mergeCell ref="F14:G16"/>
    <mergeCell ref="H14:I16"/>
    <mergeCell ref="J14:K16"/>
    <mergeCell ref="L14:M16"/>
    <mergeCell ref="B9:K9"/>
    <mergeCell ref="L9:N9"/>
    <mergeCell ref="O9:P9"/>
    <mergeCell ref="A10:B10"/>
    <mergeCell ref="C10:G10"/>
    <mergeCell ref="H10:J10"/>
    <mergeCell ref="K10:P10"/>
    <mergeCell ref="L11:P11"/>
    <mergeCell ref="B2:N3"/>
    <mergeCell ref="B1:N1"/>
    <mergeCell ref="E6:P6"/>
    <mergeCell ref="A1:A4"/>
    <mergeCell ref="B23:C23"/>
    <mergeCell ref="D23:E23"/>
    <mergeCell ref="F23:G23"/>
    <mergeCell ref="B24:C24"/>
    <mergeCell ref="D24:E24"/>
    <mergeCell ref="F24:G24"/>
    <mergeCell ref="S28:U28"/>
    <mergeCell ref="V28:X28"/>
    <mergeCell ref="S30:U30"/>
    <mergeCell ref="V30:X30"/>
    <mergeCell ref="S29:U29"/>
    <mergeCell ref="V29:X29"/>
    <mergeCell ref="N30:O30"/>
    <mergeCell ref="J28:K28"/>
    <mergeCell ref="L28:M28"/>
    <mergeCell ref="N28:O28"/>
    <mergeCell ref="D30:E30"/>
    <mergeCell ref="F30:G30"/>
    <mergeCell ref="H30:I30"/>
    <mergeCell ref="J30:K30"/>
    <mergeCell ref="J29:K29"/>
    <mergeCell ref="L29:M29"/>
    <mergeCell ref="S25:U25"/>
    <mergeCell ref="V25:X25"/>
    <mergeCell ref="H29:I29"/>
    <mergeCell ref="B29:C29"/>
    <mergeCell ref="D29:E29"/>
    <mergeCell ref="F29:G29"/>
    <mergeCell ref="B31:C31"/>
    <mergeCell ref="D31:E31"/>
    <mergeCell ref="F31:G31"/>
    <mergeCell ref="H31:I31"/>
    <mergeCell ref="B32:C32"/>
    <mergeCell ref="D32:E32"/>
    <mergeCell ref="F32:G32"/>
    <mergeCell ref="H32:I32"/>
    <mergeCell ref="A43:P44"/>
    <mergeCell ref="R43:T44"/>
    <mergeCell ref="L39:M39"/>
    <mergeCell ref="S39:U39"/>
    <mergeCell ref="W43:X44"/>
    <mergeCell ref="V39:X39"/>
    <mergeCell ref="B40:C40"/>
    <mergeCell ref="D40:E40"/>
    <mergeCell ref="F40:G40"/>
    <mergeCell ref="H40:I40"/>
    <mergeCell ref="J40:K40"/>
    <mergeCell ref="L40:M40"/>
    <mergeCell ref="V40:X40"/>
    <mergeCell ref="B39:C39"/>
    <mergeCell ref="D39:E39"/>
    <mergeCell ref="F39:G39"/>
    <mergeCell ref="C41:P42"/>
    <mergeCell ref="U43:V44"/>
    <mergeCell ref="N39:O39"/>
    <mergeCell ref="N40:O40"/>
    <mergeCell ref="S40:U40"/>
    <mergeCell ref="H39:I39"/>
    <mergeCell ref="J39:K39"/>
    <mergeCell ref="J32:K32"/>
    <mergeCell ref="L32:M32"/>
    <mergeCell ref="N32:O32"/>
    <mergeCell ref="S32:U32"/>
    <mergeCell ref="B36:C36"/>
    <mergeCell ref="D36:E36"/>
    <mergeCell ref="F36:G36"/>
    <mergeCell ref="H36:I36"/>
    <mergeCell ref="J36:K36"/>
    <mergeCell ref="L36:M36"/>
    <mergeCell ref="B35:C35"/>
    <mergeCell ref="D35:E35"/>
    <mergeCell ref="F35:G35"/>
    <mergeCell ref="H35:I35"/>
    <mergeCell ref="J35:K35"/>
    <mergeCell ref="B33:C33"/>
    <mergeCell ref="D33:E33"/>
    <mergeCell ref="F33:G33"/>
    <mergeCell ref="H33:I33"/>
    <mergeCell ref="J33:K33"/>
    <mergeCell ref="B34:C34"/>
    <mergeCell ref="D34:E34"/>
    <mergeCell ref="F34:G34"/>
    <mergeCell ref="H34:I34"/>
    <mergeCell ref="S38:U38"/>
    <mergeCell ref="N33:O33"/>
    <mergeCell ref="S33:U33"/>
    <mergeCell ref="J34:K34"/>
    <mergeCell ref="L34:M34"/>
    <mergeCell ref="N34:O34"/>
    <mergeCell ref="S37:U37"/>
    <mergeCell ref="L33:M33"/>
    <mergeCell ref="L35:M35"/>
    <mergeCell ref="N36:O36"/>
    <mergeCell ref="S36:U36"/>
    <mergeCell ref="V38:X38"/>
    <mergeCell ref="J38:K38"/>
    <mergeCell ref="H37:I37"/>
    <mergeCell ref="J37:K37"/>
    <mergeCell ref="N38:O38"/>
    <mergeCell ref="B38:C38"/>
    <mergeCell ref="D38:E38"/>
    <mergeCell ref="F38:G38"/>
    <mergeCell ref="H38:I38"/>
    <mergeCell ref="L38:M38"/>
    <mergeCell ref="B37:C37"/>
    <mergeCell ref="L37:M37"/>
    <mergeCell ref="Q1:Q49"/>
    <mergeCell ref="R1:X16"/>
    <mergeCell ref="V17:X19"/>
    <mergeCell ref="S22:U22"/>
    <mergeCell ref="V22:X22"/>
    <mergeCell ref="S17:U19"/>
    <mergeCell ref="V33:X33"/>
    <mergeCell ref="S34:U34"/>
    <mergeCell ref="V34:X34"/>
    <mergeCell ref="V35:X35"/>
    <mergeCell ref="D37:E37"/>
    <mergeCell ref="F37:G37"/>
  </mergeCells>
  <printOptions horizontalCentered="1"/>
  <pageMargins left="0.35" right="0.35" top="0.3" bottom="0.3" header="0.3" footer="0.3"/>
  <pageSetup paperSize="9" orientation="portrait" errors="blank" r:id="rId1"/>
  <headerFooter>
    <oddFooter>&amp;R&amp;A</oddFooter>
  </headerFooter>
  <legacyDrawing r:id="rId2"/>
  <oleObjects>
    <oleObject progId="PBrush" shapeId="34817" r:id="rId3"/>
    <oleObject progId="PBrush" shapeId="34818" r:id="rId4"/>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1045</vt:i4>
      </vt:variant>
    </vt:vector>
  </HeadingPairs>
  <TitlesOfParts>
    <vt:vector size="1060" baseType="lpstr">
      <vt:lpstr>Sheet1</vt:lpstr>
      <vt:lpstr>Sheet2</vt:lpstr>
      <vt:lpstr>Sheet3</vt:lpstr>
      <vt:lpstr>Sheet4</vt:lpstr>
      <vt:lpstr>Sheet5</vt:lpstr>
      <vt:lpstr>Sheet6</vt:lpstr>
      <vt:lpstr>Sheet7</vt:lpstr>
      <vt:lpstr>Sheet8</vt:lpstr>
      <vt:lpstr>Sheet9</vt:lpstr>
      <vt:lpstr>Sheet10</vt:lpstr>
      <vt:lpstr>Sheet11</vt:lpstr>
      <vt:lpstr>Departments</vt:lpstr>
      <vt:lpstr>Information</vt:lpstr>
      <vt:lpstr>TheoryResults</vt:lpstr>
      <vt:lpstr>PracticalResults</vt:lpstr>
      <vt:lpstr>Architectural_Design_VI</vt:lpstr>
      <vt:lpstr>Architectural_Design_VII</vt:lpstr>
      <vt:lpstr>Architecture_Design_V</vt:lpstr>
      <vt:lpstr>ArchitectureBatch</vt:lpstr>
      <vt:lpstr>ArchitectureEighth13AR</vt:lpstr>
      <vt:lpstr>ArchitectureEighth17AR</vt:lpstr>
      <vt:lpstr>ArchitectureEighth18AR</vt:lpstr>
      <vt:lpstr>ArchitectureEighthF16AR</vt:lpstr>
      <vt:lpstr>ArchitectureFifth13AR</vt:lpstr>
      <vt:lpstr>ArchitectureFifth14AR</vt:lpstr>
      <vt:lpstr>ArchitectureFifth17AR</vt:lpstr>
      <vt:lpstr>ArchitectureFifth18AR</vt:lpstr>
      <vt:lpstr>ArchitectureFifthF16AR</vt:lpstr>
      <vt:lpstr>ArchitectureFirst13AR</vt:lpstr>
      <vt:lpstr>ArchitectureFirst14AR</vt:lpstr>
      <vt:lpstr>ArchitectureFirst15AR</vt:lpstr>
      <vt:lpstr>ArchitectureFirst16AR</vt:lpstr>
      <vt:lpstr>ArchitectureFirst17AR</vt:lpstr>
      <vt:lpstr>ArchitectureFirst18AR</vt:lpstr>
      <vt:lpstr>ArchitectureFirstF16AR</vt:lpstr>
      <vt:lpstr>ArchitectureFourth13AR</vt:lpstr>
      <vt:lpstr>ArchitectureFourth14AR</vt:lpstr>
      <vt:lpstr>ArchitectureFourth15AR</vt:lpstr>
      <vt:lpstr>ArchitectureFourth17AR</vt:lpstr>
      <vt:lpstr>ArchitectureFourth18AR</vt:lpstr>
      <vt:lpstr>ArchitectureFourthF16AR</vt:lpstr>
      <vt:lpstr>ArchitectureNinth17AR</vt:lpstr>
      <vt:lpstr>ArchitectureNinth18AR</vt:lpstr>
      <vt:lpstr>ArchitectureNinthF16AR</vt:lpstr>
      <vt:lpstr>ArchitectureProgram</vt:lpstr>
      <vt:lpstr>ArchitectureSecond13AR</vt:lpstr>
      <vt:lpstr>ArchitectureSecond14AR</vt:lpstr>
      <vt:lpstr>ArchitectureSecond15AR</vt:lpstr>
      <vt:lpstr>ArchitectureSecond16AR</vt:lpstr>
      <vt:lpstr>ArchitectureSecond17AR</vt:lpstr>
      <vt:lpstr>ArchitectureSecond18AR</vt:lpstr>
      <vt:lpstr>ArchitectureSecondF16AR</vt:lpstr>
      <vt:lpstr>ArchitectureSeventh13AR</vt:lpstr>
      <vt:lpstr>ArchitectureSeventh17AR</vt:lpstr>
      <vt:lpstr>ArchitectureSeventh18AR</vt:lpstr>
      <vt:lpstr>ArchitectureSeventhF16AR</vt:lpstr>
      <vt:lpstr>ArchitectureSixth13AR</vt:lpstr>
      <vt:lpstr>ArchitectureSixth14AR</vt:lpstr>
      <vt:lpstr>ArchitectureSixth17AR</vt:lpstr>
      <vt:lpstr>ArchitectureSixth18AR</vt:lpstr>
      <vt:lpstr>ArchitectureSixthF16AR</vt:lpstr>
      <vt:lpstr>ArchitectureThird13AR</vt:lpstr>
      <vt:lpstr>ArchitectureThird14AR</vt:lpstr>
      <vt:lpstr>ArchitectureThird15AR</vt:lpstr>
      <vt:lpstr>ArchitectureThird17AR</vt:lpstr>
      <vt:lpstr>ArchitectureThird18AR</vt:lpstr>
      <vt:lpstr>ArchitectureThirdF16AR</vt:lpstr>
      <vt:lpstr>BiomedicalBatch</vt:lpstr>
      <vt:lpstr>BiomedicalEighth13BM</vt:lpstr>
      <vt:lpstr>BiomedicalEighth17BM</vt:lpstr>
      <vt:lpstr>BiomedicalEighth18BM</vt:lpstr>
      <vt:lpstr>BiomedicalEighthF16BM</vt:lpstr>
      <vt:lpstr>BiomedicalFifth13BM</vt:lpstr>
      <vt:lpstr>BiomedicalFifth14BM</vt:lpstr>
      <vt:lpstr>BiomedicalFifth17BM</vt:lpstr>
      <vt:lpstr>BiomedicalFifth18BM</vt:lpstr>
      <vt:lpstr>BiomedicalFifthF16BM</vt:lpstr>
      <vt:lpstr>BiomedicalFirst13BM</vt:lpstr>
      <vt:lpstr>BiomedicalFirst14BM</vt:lpstr>
      <vt:lpstr>BiomedicalFirst15BM</vt:lpstr>
      <vt:lpstr>BiomedicalFirst16BM</vt:lpstr>
      <vt:lpstr>BiomedicalFirst17BM</vt:lpstr>
      <vt:lpstr>BiomedicalFirst18BM</vt:lpstr>
      <vt:lpstr>BiomedicalFirstF16BM</vt:lpstr>
      <vt:lpstr>BiomedicalFourth13BM</vt:lpstr>
      <vt:lpstr>BiomedicalFourth14BM</vt:lpstr>
      <vt:lpstr>BiomedicalFourth15BM</vt:lpstr>
      <vt:lpstr>BiomedicalFourth17BM</vt:lpstr>
      <vt:lpstr>BiomedicalFourth18BM</vt:lpstr>
      <vt:lpstr>BiomedicalFourthF16BM</vt:lpstr>
      <vt:lpstr>BiomedicalProgram</vt:lpstr>
      <vt:lpstr>BiomedicalSecond13BM</vt:lpstr>
      <vt:lpstr>BiomedicalSecond14BM</vt:lpstr>
      <vt:lpstr>BiomedicalSecond15BM</vt:lpstr>
      <vt:lpstr>BiomedicalSecond16BM</vt:lpstr>
      <vt:lpstr>BiomedicalSecond17BM</vt:lpstr>
      <vt:lpstr>BiomedicalSecond18BM</vt:lpstr>
      <vt:lpstr>BiomedicalSecondF16BM</vt:lpstr>
      <vt:lpstr>BiomedicalSeventh13BM</vt:lpstr>
      <vt:lpstr>BiomedicalSeventh17BM</vt:lpstr>
      <vt:lpstr>BiomedicalSeventh18BM</vt:lpstr>
      <vt:lpstr>BiomedicalSeventhF16BM</vt:lpstr>
      <vt:lpstr>BiomedicalSixth13BM</vt:lpstr>
      <vt:lpstr>BiomedicalSixth14BM</vt:lpstr>
      <vt:lpstr>BiomedicalSixth17BM</vt:lpstr>
      <vt:lpstr>BiomedicalSixth18BM</vt:lpstr>
      <vt:lpstr>BiomedicalSixthF16BM</vt:lpstr>
      <vt:lpstr>BiomedicalThird13BM</vt:lpstr>
      <vt:lpstr>BiomedicalThird14BM</vt:lpstr>
      <vt:lpstr>BiomedicalThird15BM</vt:lpstr>
      <vt:lpstr>BiomedicalThird17BM</vt:lpstr>
      <vt:lpstr>BiomedicalThird18BM</vt:lpstr>
      <vt:lpstr>BiomedicalThirdF16BM</vt:lpstr>
      <vt:lpstr>ChemicalBatch</vt:lpstr>
      <vt:lpstr>ChemicalEighth13CH</vt:lpstr>
      <vt:lpstr>ChemicalEighth17CH</vt:lpstr>
      <vt:lpstr>ChemicalEighth18CH</vt:lpstr>
      <vt:lpstr>ChemicalEighthF16CH</vt:lpstr>
      <vt:lpstr>ChemicalFifth13CH</vt:lpstr>
      <vt:lpstr>ChemicalFifth14CH</vt:lpstr>
      <vt:lpstr>ChemicalFifth17CH</vt:lpstr>
      <vt:lpstr>ChemicalFifth18CH</vt:lpstr>
      <vt:lpstr>ChemicalFifthF16CH</vt:lpstr>
      <vt:lpstr>ChemicalFirst13CH</vt:lpstr>
      <vt:lpstr>ChemicalFirst14CH</vt:lpstr>
      <vt:lpstr>ChemicalFirst15CH</vt:lpstr>
      <vt:lpstr>ChemicalFirst16CH</vt:lpstr>
      <vt:lpstr>ChemicalFirst17CH</vt:lpstr>
      <vt:lpstr>ChemicalFirst18CH</vt:lpstr>
      <vt:lpstr>ChemicalFirstF16CH</vt:lpstr>
      <vt:lpstr>ChemicalFourth13CH</vt:lpstr>
      <vt:lpstr>ChemicalFourth14CH</vt:lpstr>
      <vt:lpstr>ChemicalFourth15CH</vt:lpstr>
      <vt:lpstr>ChemicalFourth17CH</vt:lpstr>
      <vt:lpstr>ChemicalFourth18CH</vt:lpstr>
      <vt:lpstr>ChemicalFourthF16CH</vt:lpstr>
      <vt:lpstr>ChemicalProgram</vt:lpstr>
      <vt:lpstr>ChemicalSecond13CH</vt:lpstr>
      <vt:lpstr>ChemicalSecond14CH</vt:lpstr>
      <vt:lpstr>ChemicalSecond15CH</vt:lpstr>
      <vt:lpstr>ChemicalSecond16CH</vt:lpstr>
      <vt:lpstr>ChemicalSecond17CH</vt:lpstr>
      <vt:lpstr>ChemicalSecond18CH</vt:lpstr>
      <vt:lpstr>ChemicalSecondF16CH</vt:lpstr>
      <vt:lpstr>ChemicalSeventh13CH</vt:lpstr>
      <vt:lpstr>ChemicalSeventh17CH</vt:lpstr>
      <vt:lpstr>ChemicalSeventh18CH</vt:lpstr>
      <vt:lpstr>ChemicalSeventhF16CH</vt:lpstr>
      <vt:lpstr>ChemicalSixth13CH</vt:lpstr>
      <vt:lpstr>ChemicalSixth14CH</vt:lpstr>
      <vt:lpstr>ChemicalSixth17CH</vt:lpstr>
      <vt:lpstr>ChemicalSixth18CH</vt:lpstr>
      <vt:lpstr>ChemicalSixthF16CH</vt:lpstr>
      <vt:lpstr>ChemicalThird13CH</vt:lpstr>
      <vt:lpstr>ChemicalThird14CH</vt:lpstr>
      <vt:lpstr>ChemicalThird15CH</vt:lpstr>
      <vt:lpstr>ChemicalThird17CH</vt:lpstr>
      <vt:lpstr>ChemicalThird18CH</vt:lpstr>
      <vt:lpstr>ChemicalThirdF16CH</vt:lpstr>
      <vt:lpstr>CityBatch</vt:lpstr>
      <vt:lpstr>CityEighth13CRP</vt:lpstr>
      <vt:lpstr>CityEighth17CRP</vt:lpstr>
      <vt:lpstr>CityEighth18CRP</vt:lpstr>
      <vt:lpstr>CityEighthF16CRP</vt:lpstr>
      <vt:lpstr>CityFifth13CRP</vt:lpstr>
      <vt:lpstr>CityFifth14CRP</vt:lpstr>
      <vt:lpstr>CityFifth17CRP</vt:lpstr>
      <vt:lpstr>CityFifth18CRP</vt:lpstr>
      <vt:lpstr>CityFifthF16CRP</vt:lpstr>
      <vt:lpstr>CityFirst13CRP</vt:lpstr>
      <vt:lpstr>CityFirst14CRP</vt:lpstr>
      <vt:lpstr>CityFirst15CRP</vt:lpstr>
      <vt:lpstr>CityFirst16CRP</vt:lpstr>
      <vt:lpstr>CityFirst17CRP</vt:lpstr>
      <vt:lpstr>CityFirst18CRP</vt:lpstr>
      <vt:lpstr>CityFirstF16CRP</vt:lpstr>
      <vt:lpstr>CityFourth13CRP</vt:lpstr>
      <vt:lpstr>CityFourth14CRP</vt:lpstr>
      <vt:lpstr>CityFourth15CRP</vt:lpstr>
      <vt:lpstr>CityFourth17CRP</vt:lpstr>
      <vt:lpstr>CityFourth18CRP</vt:lpstr>
      <vt:lpstr>CityFourthF16CRP</vt:lpstr>
      <vt:lpstr>CityProgram</vt:lpstr>
      <vt:lpstr>CitySecond13CRP</vt:lpstr>
      <vt:lpstr>CitySecond14CRP</vt:lpstr>
      <vt:lpstr>CitySecond15CRP</vt:lpstr>
      <vt:lpstr>CitySecond16CRP</vt:lpstr>
      <vt:lpstr>CitySecond17CRP</vt:lpstr>
      <vt:lpstr>CitySecond18CRP</vt:lpstr>
      <vt:lpstr>CitySecondF16CRP</vt:lpstr>
      <vt:lpstr>CitySeventh13CRP</vt:lpstr>
      <vt:lpstr>CitySeventh17CRP</vt:lpstr>
      <vt:lpstr>CitySeventh18CRP</vt:lpstr>
      <vt:lpstr>CitySeventhF16CRP</vt:lpstr>
      <vt:lpstr>CitySixth13CRP</vt:lpstr>
      <vt:lpstr>CitySixth14CRP</vt:lpstr>
      <vt:lpstr>CitySixth17CRP</vt:lpstr>
      <vt:lpstr>CitySixth18CRP</vt:lpstr>
      <vt:lpstr>CitySixthF16CRP</vt:lpstr>
      <vt:lpstr>CityThird13CRP</vt:lpstr>
      <vt:lpstr>CityThird14CRP</vt:lpstr>
      <vt:lpstr>CityThird15CRP</vt:lpstr>
      <vt:lpstr>CityThird17CRP</vt:lpstr>
      <vt:lpstr>CityThird18CRP</vt:lpstr>
      <vt:lpstr>CityThirdF16CRP</vt:lpstr>
      <vt:lpstr>CivilBatch</vt:lpstr>
      <vt:lpstr>CivilEighth13CE</vt:lpstr>
      <vt:lpstr>CivilEighth17CE</vt:lpstr>
      <vt:lpstr>CivilEighth18CE</vt:lpstr>
      <vt:lpstr>CivilEighthF16CE</vt:lpstr>
      <vt:lpstr>CivilEighthK13CE</vt:lpstr>
      <vt:lpstr>CivilEighthKF16CE</vt:lpstr>
      <vt:lpstr>CivilEigthF16CE</vt:lpstr>
      <vt:lpstr>CivilFifth13CE</vt:lpstr>
      <vt:lpstr>CivilFifth14CE</vt:lpstr>
      <vt:lpstr>CivilFifth17CE</vt:lpstr>
      <vt:lpstr>CivilFifth18CE</vt:lpstr>
      <vt:lpstr>CivilFifthF16CE</vt:lpstr>
      <vt:lpstr>CivilFifthK13CE</vt:lpstr>
      <vt:lpstr>CivilFifthK14CE</vt:lpstr>
      <vt:lpstr>CivilFifthK17CE</vt:lpstr>
      <vt:lpstr>CivilFifthK18CE</vt:lpstr>
      <vt:lpstr>CivilFifthKF16CE</vt:lpstr>
      <vt:lpstr>CivilFirst13CE</vt:lpstr>
      <vt:lpstr>CivilFirst14CE</vt:lpstr>
      <vt:lpstr>CivilFirst15CE</vt:lpstr>
      <vt:lpstr>CivilFirst17CE</vt:lpstr>
      <vt:lpstr>CivilFirst18CE</vt:lpstr>
      <vt:lpstr>CivilFirst19CE</vt:lpstr>
      <vt:lpstr>CivilFirstF16CE</vt:lpstr>
      <vt:lpstr>CivilFirstK13CE</vt:lpstr>
      <vt:lpstr>CivilFirstK14CE</vt:lpstr>
      <vt:lpstr>CivilFirstK15CE</vt:lpstr>
      <vt:lpstr>CivilFirstK16CE</vt:lpstr>
      <vt:lpstr>CivilFirstK18CE</vt:lpstr>
      <vt:lpstr>CivilFirstKF16CE</vt:lpstr>
      <vt:lpstr>CivilFourth13CE</vt:lpstr>
      <vt:lpstr>CivilFourth14CE</vt:lpstr>
      <vt:lpstr>CivilFourth15CE</vt:lpstr>
      <vt:lpstr>CivilFourth17CE</vt:lpstr>
      <vt:lpstr>CivilFourth18CE</vt:lpstr>
      <vt:lpstr>CivilFourthF16CE</vt:lpstr>
      <vt:lpstr>CivilFourthK13CE</vt:lpstr>
      <vt:lpstr>CivilFourthK14CE</vt:lpstr>
      <vt:lpstr>CivilFourthK15CE</vt:lpstr>
      <vt:lpstr>CivilFourthK17CE</vt:lpstr>
      <vt:lpstr>CivilFourthK18CE</vt:lpstr>
      <vt:lpstr>CivilFourthKF16CE</vt:lpstr>
      <vt:lpstr>CivilProgram</vt:lpstr>
      <vt:lpstr>CivilSecond13CE</vt:lpstr>
      <vt:lpstr>CivilSecond14CE</vt:lpstr>
      <vt:lpstr>CivilSecond15CE</vt:lpstr>
      <vt:lpstr>CivilSecond16CE</vt:lpstr>
      <vt:lpstr>CivilSecond17CE</vt:lpstr>
      <vt:lpstr>CivilSecond18CE</vt:lpstr>
      <vt:lpstr>CivilSecondF16CE</vt:lpstr>
      <vt:lpstr>CivilSecondK13CE</vt:lpstr>
      <vt:lpstr>CivilSecondK14CE</vt:lpstr>
      <vt:lpstr>CivilSecondK15CE</vt:lpstr>
      <vt:lpstr>CivilSecondK16CE</vt:lpstr>
      <vt:lpstr>CivilSecondK17CE</vt:lpstr>
      <vt:lpstr>CivilSecondK18CE</vt:lpstr>
      <vt:lpstr>CivilSecondKF16CE</vt:lpstr>
      <vt:lpstr>CivilSeventh13CE</vt:lpstr>
      <vt:lpstr>CivilSeventh17CE</vt:lpstr>
      <vt:lpstr>CivilSeventh18CE</vt:lpstr>
      <vt:lpstr>CivilSeventhF16CE</vt:lpstr>
      <vt:lpstr>CivilSeventhK13CE</vt:lpstr>
      <vt:lpstr>CivilSeventhK17CE</vt:lpstr>
      <vt:lpstr>CivilSeventhK18CE</vt:lpstr>
      <vt:lpstr>CivilSeventhKF16CE</vt:lpstr>
      <vt:lpstr>CivilSixth13CE</vt:lpstr>
      <vt:lpstr>CivilSixth14CE</vt:lpstr>
      <vt:lpstr>CivilSixth17CE</vt:lpstr>
      <vt:lpstr>CivilSixth18CE</vt:lpstr>
      <vt:lpstr>CivilSixthF16CE</vt:lpstr>
      <vt:lpstr>CivilSixthK13CE</vt:lpstr>
      <vt:lpstr>CivilSixthK14CE</vt:lpstr>
      <vt:lpstr>CivilSixthK17CE</vt:lpstr>
      <vt:lpstr>CivilSixthK18CE</vt:lpstr>
      <vt:lpstr>CivilSixthKF16CE</vt:lpstr>
      <vt:lpstr>CivilThird13CE</vt:lpstr>
      <vt:lpstr>CivilThird14CE</vt:lpstr>
      <vt:lpstr>CivilThird15CE</vt:lpstr>
      <vt:lpstr>CivilThird17CE</vt:lpstr>
      <vt:lpstr>CivilThird18CE</vt:lpstr>
      <vt:lpstr>CivilThirdF16CE</vt:lpstr>
      <vt:lpstr>CivilThirdK13CE</vt:lpstr>
      <vt:lpstr>CivilThirdK14CE</vt:lpstr>
      <vt:lpstr>CivilThirdK15CE</vt:lpstr>
      <vt:lpstr>CivilThirdK17CE</vt:lpstr>
      <vt:lpstr>CivilThirdK18CE</vt:lpstr>
      <vt:lpstr>CivilThirdKF16CE</vt:lpstr>
      <vt:lpstr>ComputerBatch</vt:lpstr>
      <vt:lpstr>ComputerEighth13CS</vt:lpstr>
      <vt:lpstr>ComputerEighth17CS</vt:lpstr>
      <vt:lpstr>ComputerEighth18CS</vt:lpstr>
      <vt:lpstr>ComputerEighthF16CS</vt:lpstr>
      <vt:lpstr>ComputerFifth13CS</vt:lpstr>
      <vt:lpstr>ComputerFifth14CS</vt:lpstr>
      <vt:lpstr>ComputerFifth17CS</vt:lpstr>
      <vt:lpstr>ComputerFifth18CS</vt:lpstr>
      <vt:lpstr>ComputerFifthF16CS</vt:lpstr>
      <vt:lpstr>ComputerFirst13CS</vt:lpstr>
      <vt:lpstr>ComputerFirst14CS</vt:lpstr>
      <vt:lpstr>ComputerFirst15CS</vt:lpstr>
      <vt:lpstr>ComputerFirst16CS</vt:lpstr>
      <vt:lpstr>ComputerFirst17CS</vt:lpstr>
      <vt:lpstr>ComputerFirst18CS</vt:lpstr>
      <vt:lpstr>ComputerFirstF16CS</vt:lpstr>
      <vt:lpstr>ComputerFourth13CS</vt:lpstr>
      <vt:lpstr>ComputerFourth14CS</vt:lpstr>
      <vt:lpstr>ComputerFourth15CS</vt:lpstr>
      <vt:lpstr>ComputerFourth17CS</vt:lpstr>
      <vt:lpstr>ComputerFourth18CS</vt:lpstr>
      <vt:lpstr>ComputerFourthF16CS</vt:lpstr>
      <vt:lpstr>ComputerProgram</vt:lpstr>
      <vt:lpstr>ComputerSecond13CS</vt:lpstr>
      <vt:lpstr>ComputerSecond14CS</vt:lpstr>
      <vt:lpstr>ComputerSecond15CS</vt:lpstr>
      <vt:lpstr>ComputerSecond16CS</vt:lpstr>
      <vt:lpstr>ComputerSecond17CS</vt:lpstr>
      <vt:lpstr>ComputerSecond18CS</vt:lpstr>
      <vt:lpstr>ComputerSecondF16CS</vt:lpstr>
      <vt:lpstr>ComputerSeventh13CS</vt:lpstr>
      <vt:lpstr>ComputerSeventh17CS</vt:lpstr>
      <vt:lpstr>ComputerSeventh18CS</vt:lpstr>
      <vt:lpstr>ComputerSeventhF16CS</vt:lpstr>
      <vt:lpstr>ComputerSixth13CS</vt:lpstr>
      <vt:lpstr>ComputerSixth14CS</vt:lpstr>
      <vt:lpstr>ComputerSixth17CS</vt:lpstr>
      <vt:lpstr>ComputerSixth18CS</vt:lpstr>
      <vt:lpstr>ComputerSixthF16CS</vt:lpstr>
      <vt:lpstr>ComputerThird13CS</vt:lpstr>
      <vt:lpstr>ComputerThird14CS</vt:lpstr>
      <vt:lpstr>ComputerThird15CS</vt:lpstr>
      <vt:lpstr>ComputerThird17CS</vt:lpstr>
      <vt:lpstr>ComputerThird18CS</vt:lpstr>
      <vt:lpstr>ComputerThirdF16CS</vt:lpstr>
      <vt:lpstr>Departments</vt:lpstr>
      <vt:lpstr>ElectricakSecondK18EL</vt:lpstr>
      <vt:lpstr>ElectricalBatch</vt:lpstr>
      <vt:lpstr>ElectricalEighth13EL</vt:lpstr>
      <vt:lpstr>ElectricalEighth17EL</vt:lpstr>
      <vt:lpstr>ElectricalEighth18EL</vt:lpstr>
      <vt:lpstr>ElectricalEighthF16EL</vt:lpstr>
      <vt:lpstr>ElectricalEighthK13EL</vt:lpstr>
      <vt:lpstr>ElectricalFifth13EL</vt:lpstr>
      <vt:lpstr>ElectricalFifth14EL</vt:lpstr>
      <vt:lpstr>ElectricalFifth17EL</vt:lpstr>
      <vt:lpstr>ElectricalFifth18EL</vt:lpstr>
      <vt:lpstr>ElectricalFifthF16EL</vt:lpstr>
      <vt:lpstr>ElectricalFifthK13EL</vt:lpstr>
      <vt:lpstr>ElectricalFifthK14EL</vt:lpstr>
      <vt:lpstr>ElectricalFifthK17EL</vt:lpstr>
      <vt:lpstr>ElectricalFifthK18EL</vt:lpstr>
      <vt:lpstr>ElectricalFifthKF16EL</vt:lpstr>
      <vt:lpstr>ElectricalFirst13EL</vt:lpstr>
      <vt:lpstr>ElectricalFirst14EL</vt:lpstr>
      <vt:lpstr>ElectricalFirst15EL</vt:lpstr>
      <vt:lpstr>ElectricalFirst16EL</vt:lpstr>
      <vt:lpstr>ElectricalFirst17EL</vt:lpstr>
      <vt:lpstr>ElectricalFirst18EL</vt:lpstr>
      <vt:lpstr>ElectricalFirst19EL</vt:lpstr>
      <vt:lpstr>ElectricalFirstF16EL</vt:lpstr>
      <vt:lpstr>ElectricalFirstK13EL</vt:lpstr>
      <vt:lpstr>ElectricalFirstK14EL</vt:lpstr>
      <vt:lpstr>ElectricalFirstK15EL</vt:lpstr>
      <vt:lpstr>ElectricalFirstK16EL</vt:lpstr>
      <vt:lpstr>ElectricalFirstK17EL</vt:lpstr>
      <vt:lpstr>ElectricalFirstK18EL</vt:lpstr>
      <vt:lpstr>ElectricalFirstK19EL</vt:lpstr>
      <vt:lpstr>ElectricalFirstKF16EL</vt:lpstr>
      <vt:lpstr>ElectricalFourth13EL</vt:lpstr>
      <vt:lpstr>ElectricalFourth14EL</vt:lpstr>
      <vt:lpstr>ElectricalFourth15EL</vt:lpstr>
      <vt:lpstr>ElectricalFourth17EL</vt:lpstr>
      <vt:lpstr>ElectricalFourth18EL</vt:lpstr>
      <vt:lpstr>ElectricalFourthF16EL</vt:lpstr>
      <vt:lpstr>ElectricalFourthK13EL</vt:lpstr>
      <vt:lpstr>ElectricalFourthK14EL</vt:lpstr>
      <vt:lpstr>ElectricalFourthK15EL</vt:lpstr>
      <vt:lpstr>ElectricalFourthK17EL</vt:lpstr>
      <vt:lpstr>ElectricalFourthK18EL</vt:lpstr>
      <vt:lpstr>ElectricalFourthKF16EL</vt:lpstr>
      <vt:lpstr>ElectricalProgram</vt:lpstr>
      <vt:lpstr>ElectricalrthK17EL</vt:lpstr>
      <vt:lpstr>ElectricalSecond13EL</vt:lpstr>
      <vt:lpstr>ElectricalSecond14EL</vt:lpstr>
      <vt:lpstr>ElectricalSecond15EL</vt:lpstr>
      <vt:lpstr>ElectricalSecond16EL</vt:lpstr>
      <vt:lpstr>ElectricalSecond17EL</vt:lpstr>
      <vt:lpstr>ElectricalSecond18EL</vt:lpstr>
      <vt:lpstr>ElectricalSecondF16EL</vt:lpstr>
      <vt:lpstr>ElectricalSecondK13EL</vt:lpstr>
      <vt:lpstr>ElectricalSecondK14EL</vt:lpstr>
      <vt:lpstr>ElectricalSecondK15EL</vt:lpstr>
      <vt:lpstr>ElectricalSecondK16EL</vt:lpstr>
      <vt:lpstr>ElectricalSecondK17EL</vt:lpstr>
      <vt:lpstr>ElectricalSecondK18EL</vt:lpstr>
      <vt:lpstr>ElectricalSecondKF16EL</vt:lpstr>
      <vt:lpstr>ElectricalSeventh13EL</vt:lpstr>
      <vt:lpstr>ElectricalSeventh17EL</vt:lpstr>
      <vt:lpstr>ElectricalSeventh18EL</vt:lpstr>
      <vt:lpstr>ElectricalSeventhF16EL</vt:lpstr>
      <vt:lpstr>ElectricalSeventhK13EL</vt:lpstr>
      <vt:lpstr>ElectricalSeventhK17EL</vt:lpstr>
      <vt:lpstr>ElectricalSeventhKF16EL</vt:lpstr>
      <vt:lpstr>ElectricalSixth13EL</vt:lpstr>
      <vt:lpstr>ElectricalSixth14EL</vt:lpstr>
      <vt:lpstr>ElectricalSixth17EL</vt:lpstr>
      <vt:lpstr>ElectricalSixth18EL</vt:lpstr>
      <vt:lpstr>ElectricalSixthF16EL</vt:lpstr>
      <vt:lpstr>ElectricalSixthK13EL</vt:lpstr>
      <vt:lpstr>ElectricalSixthK14EL</vt:lpstr>
      <vt:lpstr>ElectricalSixthK17EL</vt:lpstr>
      <vt:lpstr>ElectricalSixthKF16EL</vt:lpstr>
      <vt:lpstr>ElectricalThird13EL</vt:lpstr>
      <vt:lpstr>ElectricalThird14EL</vt:lpstr>
      <vt:lpstr>ElectricalThird15EL</vt:lpstr>
      <vt:lpstr>ElectricalThird17EL</vt:lpstr>
      <vt:lpstr>ElectricalThird18EL</vt:lpstr>
      <vt:lpstr>ElectricalThirdF16EL</vt:lpstr>
      <vt:lpstr>ElectricalThirdK13EL</vt:lpstr>
      <vt:lpstr>ElectricalThirdK14EL</vt:lpstr>
      <vt:lpstr>ElectricalThirdK15EL</vt:lpstr>
      <vt:lpstr>ElectricalThirdK17EL</vt:lpstr>
      <vt:lpstr>ElectricalThirdK18EL</vt:lpstr>
      <vt:lpstr>ElectricalThirdKF16EL</vt:lpstr>
      <vt:lpstr>ElectronicBatch</vt:lpstr>
      <vt:lpstr>ElectronicEighth13ES</vt:lpstr>
      <vt:lpstr>ElectronicEighth17ES</vt:lpstr>
      <vt:lpstr>ElectronicEighth18ES</vt:lpstr>
      <vt:lpstr>ElectronicEighthF16ES</vt:lpstr>
      <vt:lpstr>ElectronicEighthKF16ES</vt:lpstr>
      <vt:lpstr>ElectronicFifth13ES</vt:lpstr>
      <vt:lpstr>ElectronicFifth14ES</vt:lpstr>
      <vt:lpstr>ElectronicFifth17ES</vt:lpstr>
      <vt:lpstr>ElectronicFifth18ES</vt:lpstr>
      <vt:lpstr>ElectronicFifthF16ES</vt:lpstr>
      <vt:lpstr>ElectronicFifthK17ES</vt:lpstr>
      <vt:lpstr>ElectronicFifthKF16ES</vt:lpstr>
      <vt:lpstr>ElectronicFirst13ES</vt:lpstr>
      <vt:lpstr>ElectronicFirst14ES</vt:lpstr>
      <vt:lpstr>ElectronicFirst15ES</vt:lpstr>
      <vt:lpstr>ElectronicFirst16ES</vt:lpstr>
      <vt:lpstr>ElectronicFirst18ES</vt:lpstr>
      <vt:lpstr>ElectronicFirst19ES</vt:lpstr>
      <vt:lpstr>ElectronicFirstF16ES</vt:lpstr>
      <vt:lpstr>ElectronicFirstK13ES</vt:lpstr>
      <vt:lpstr>ElectronicFirstK16ES</vt:lpstr>
      <vt:lpstr>ElectronicFirstK17ES</vt:lpstr>
      <vt:lpstr>ElectronicFirstK18ES</vt:lpstr>
      <vt:lpstr>ElectronicFirstK19ES</vt:lpstr>
      <vt:lpstr>ElectronicFirstKF16ES</vt:lpstr>
      <vt:lpstr>ElectronicFourth13ES</vt:lpstr>
      <vt:lpstr>ElectronicFourth14ES</vt:lpstr>
      <vt:lpstr>ElectronicFourth15ES</vt:lpstr>
      <vt:lpstr>ElectronicFourth17ES</vt:lpstr>
      <vt:lpstr>ElectronicFourth18ES</vt:lpstr>
      <vt:lpstr>ElectronicFourthF16ES</vt:lpstr>
      <vt:lpstr>ElectronicFourthK13ES</vt:lpstr>
      <vt:lpstr>ElectronicFourthK17ES</vt:lpstr>
      <vt:lpstr>ElectronicFourthKF16ES</vt:lpstr>
      <vt:lpstr>ElectronicProgram</vt:lpstr>
      <vt:lpstr>ElectronicSecond13ES</vt:lpstr>
      <vt:lpstr>ElectronicSecond14ES</vt:lpstr>
      <vt:lpstr>ElectronicSecond15ES</vt:lpstr>
      <vt:lpstr>ElectronicSecond16ES</vt:lpstr>
      <vt:lpstr>ElectronicSecond17ES</vt:lpstr>
      <vt:lpstr>ElectronicSecond18ES</vt:lpstr>
      <vt:lpstr>ElectronicSecondF16ES</vt:lpstr>
      <vt:lpstr>ElectronicSecondK16ES</vt:lpstr>
      <vt:lpstr>ElectronicSecondK17ES</vt:lpstr>
      <vt:lpstr>ElectronicSecondK18ES</vt:lpstr>
      <vt:lpstr>ElectronicSecondKF16ES</vt:lpstr>
      <vt:lpstr>ElectronicSeventh13ES</vt:lpstr>
      <vt:lpstr>ElectronicSeventh17ES</vt:lpstr>
      <vt:lpstr>ElectronicSeventh18ES</vt:lpstr>
      <vt:lpstr>ElectronicSeventhF16ES</vt:lpstr>
      <vt:lpstr>ElectronicSeventhKF16ES</vt:lpstr>
      <vt:lpstr>ElectronicsFirst17ES</vt:lpstr>
      <vt:lpstr>ElectronicSixth13ES</vt:lpstr>
      <vt:lpstr>ElectronicSixth14ES</vt:lpstr>
      <vt:lpstr>ElectronicSixth17ES</vt:lpstr>
      <vt:lpstr>ElectronicSixth18ES</vt:lpstr>
      <vt:lpstr>ElectronicSixthF16ES</vt:lpstr>
      <vt:lpstr>ElectronicSixthKF16ES</vt:lpstr>
      <vt:lpstr>ElectronicThird13ES</vt:lpstr>
      <vt:lpstr>ElectronicThird14ES</vt:lpstr>
      <vt:lpstr>ElectronicThird15ES</vt:lpstr>
      <vt:lpstr>ElectronicThird17ES</vt:lpstr>
      <vt:lpstr>ElectronicThird18ES</vt:lpstr>
      <vt:lpstr>ElectronicThirdF16ES</vt:lpstr>
      <vt:lpstr>ElectronicThirdK13ES</vt:lpstr>
      <vt:lpstr>ElectronicThirdK17ES</vt:lpstr>
      <vt:lpstr>ElectronicThirdK18ES</vt:lpstr>
      <vt:lpstr>ElectronicThirdKF16ES</vt:lpstr>
      <vt:lpstr>EnviromentFirst17EE</vt:lpstr>
      <vt:lpstr>EnvironmentalBatch</vt:lpstr>
      <vt:lpstr>EnvironmentalEighth13EE</vt:lpstr>
      <vt:lpstr>EnvironmentalEighth18EE</vt:lpstr>
      <vt:lpstr>EnvironmentalEighthF16EE</vt:lpstr>
      <vt:lpstr>EnvironmentalEihghth17EE</vt:lpstr>
      <vt:lpstr>EnvironmentalFifth13EE</vt:lpstr>
      <vt:lpstr>EnvironmentalFifth14EE</vt:lpstr>
      <vt:lpstr>EnvironmentalFifth17EE</vt:lpstr>
      <vt:lpstr>EnvironmentalFifth18EE</vt:lpstr>
      <vt:lpstr>EnvironmentalFifthF16EE</vt:lpstr>
      <vt:lpstr>EnvironmentalFirst13EE</vt:lpstr>
      <vt:lpstr>EnvironmentalFirst14EE</vt:lpstr>
      <vt:lpstr>EnvironmentalFirst15EE</vt:lpstr>
      <vt:lpstr>EnvironmentalFirst16EE</vt:lpstr>
      <vt:lpstr>EnvironmentalFirst18EE</vt:lpstr>
      <vt:lpstr>EnvironmentalFirstF16EE</vt:lpstr>
      <vt:lpstr>EnvironmentalFourth13EE</vt:lpstr>
      <vt:lpstr>EnvironmentalFourth14EE</vt:lpstr>
      <vt:lpstr>EnvironmentalFourth15EE</vt:lpstr>
      <vt:lpstr>EnvironmentalFourth17EE</vt:lpstr>
      <vt:lpstr>EnvironmentalFourth18EE</vt:lpstr>
      <vt:lpstr>EnvironmentalFourthF16EE</vt:lpstr>
      <vt:lpstr>EnvironmentalProgram</vt:lpstr>
      <vt:lpstr>EnvironmentalSecond13EE</vt:lpstr>
      <vt:lpstr>EnvironmentalSecond14EE</vt:lpstr>
      <vt:lpstr>EnvironmentalSecond15EE</vt:lpstr>
      <vt:lpstr>EnvironmentalSecond16EE</vt:lpstr>
      <vt:lpstr>EnvironmentalSecond17EE</vt:lpstr>
      <vt:lpstr>EnvironmentalSecond18EE</vt:lpstr>
      <vt:lpstr>EnvironmentalSecondF16EE</vt:lpstr>
      <vt:lpstr>EnvironmentalSeventh13EE</vt:lpstr>
      <vt:lpstr>EnvironmentalSeventh17EE</vt:lpstr>
      <vt:lpstr>EnvironmentalSeventh18EE</vt:lpstr>
      <vt:lpstr>EnvironmentalSeventhF16EE</vt:lpstr>
      <vt:lpstr>EnvironmentalSixth13EE</vt:lpstr>
      <vt:lpstr>EnvironmentalSixth14EE</vt:lpstr>
      <vt:lpstr>EnvironmentalSixth17EE</vt:lpstr>
      <vt:lpstr>EnvironmentalSixth18EE</vt:lpstr>
      <vt:lpstr>EnvironmentalSixthF16EE</vt:lpstr>
      <vt:lpstr>EnvironmentalThird13EE</vt:lpstr>
      <vt:lpstr>EnvironmentalThird14EE</vt:lpstr>
      <vt:lpstr>EnvironmentalThird15EE</vt:lpstr>
      <vt:lpstr>EnvironmentalThird17EE</vt:lpstr>
      <vt:lpstr>EnvironmentalThird18EE</vt:lpstr>
      <vt:lpstr>EnvironmentalThirdF16EE</vt:lpstr>
      <vt:lpstr>Exam</vt:lpstr>
      <vt:lpstr>Geometrical__Drawing</vt:lpstr>
      <vt:lpstr>Industrial_AutomationMechatronicEighth17MTE</vt:lpstr>
      <vt:lpstr>IndustrialBatch</vt:lpstr>
      <vt:lpstr>IndustrialEighth13IN</vt:lpstr>
      <vt:lpstr>IndustrialEighth17IN</vt:lpstr>
      <vt:lpstr>IndustrialEighth18IN</vt:lpstr>
      <vt:lpstr>IndustrialEighthF16IN</vt:lpstr>
      <vt:lpstr>IndustrialFifth13IN</vt:lpstr>
      <vt:lpstr>IndustrialFifth14IN</vt:lpstr>
      <vt:lpstr>IndustrialFifth17IN</vt:lpstr>
      <vt:lpstr>IndustrialFifth18IN</vt:lpstr>
      <vt:lpstr>IndustrialFifthF16IN</vt:lpstr>
      <vt:lpstr>IndustrialFirst13IN</vt:lpstr>
      <vt:lpstr>IndustrialFirst14IN</vt:lpstr>
      <vt:lpstr>IndustrialFirst15IN</vt:lpstr>
      <vt:lpstr>IndustrialFirst16IN</vt:lpstr>
      <vt:lpstr>IndustrialFirst17IN</vt:lpstr>
      <vt:lpstr>IndustrialFirst18IN</vt:lpstr>
      <vt:lpstr>IndustrialFirstF16IN</vt:lpstr>
      <vt:lpstr>IndustrialFourth13IN</vt:lpstr>
      <vt:lpstr>IndustrialFourth14IN</vt:lpstr>
      <vt:lpstr>IndustrialFourth15IN</vt:lpstr>
      <vt:lpstr>IndustrialFourth17IN</vt:lpstr>
      <vt:lpstr>IndustrialFourth18IN</vt:lpstr>
      <vt:lpstr>IndustrialFourthF16IN</vt:lpstr>
      <vt:lpstr>IndustrialProgram</vt:lpstr>
      <vt:lpstr>IndustrialSecond13IN</vt:lpstr>
      <vt:lpstr>IndustrialSecond14IN</vt:lpstr>
      <vt:lpstr>IndustrialSecond15IN</vt:lpstr>
      <vt:lpstr>IndustrialSecond16IN</vt:lpstr>
      <vt:lpstr>IndustrialSecond17IN</vt:lpstr>
      <vt:lpstr>IndustrialSecond18IN</vt:lpstr>
      <vt:lpstr>IndustrialSecondF16IN</vt:lpstr>
      <vt:lpstr>IndustrialSeventh13IN</vt:lpstr>
      <vt:lpstr>IndustrialSeventh17IN</vt:lpstr>
      <vt:lpstr>IndustrialSeventh18IN</vt:lpstr>
      <vt:lpstr>IndustrialSeventhF16IN</vt:lpstr>
      <vt:lpstr>IndustrialSixth13IN</vt:lpstr>
      <vt:lpstr>IndustrialSixth14IN</vt:lpstr>
      <vt:lpstr>IndustrialSixth17IN</vt:lpstr>
      <vt:lpstr>IndustrialSixth18IN</vt:lpstr>
      <vt:lpstr>IndustrialSixthF16IN</vt:lpstr>
      <vt:lpstr>IndustrialThird13IN</vt:lpstr>
      <vt:lpstr>IndustrialThird14IN</vt:lpstr>
      <vt:lpstr>IndustrialThird15IN</vt:lpstr>
      <vt:lpstr>IndustrialThird17IN</vt:lpstr>
      <vt:lpstr>IndustrialThird18IN</vt:lpstr>
      <vt:lpstr>IndustrialThirdF16IN</vt:lpstr>
      <vt:lpstr>MechanicalBatch</vt:lpstr>
      <vt:lpstr>MechanicalEighth13ME</vt:lpstr>
      <vt:lpstr>MechanicalEighth17ME</vt:lpstr>
      <vt:lpstr>MechanicalEighth18ME</vt:lpstr>
      <vt:lpstr>MechanicalEighthF16ME</vt:lpstr>
      <vt:lpstr>MechanicalEighthK13ME</vt:lpstr>
      <vt:lpstr>MechanicalEighthKF16ME</vt:lpstr>
      <vt:lpstr>MechanicalFifth13ME</vt:lpstr>
      <vt:lpstr>MechanicalFifth14ME</vt:lpstr>
      <vt:lpstr>MechanicalFifth17ME</vt:lpstr>
      <vt:lpstr>MechanicalFifth18ME</vt:lpstr>
      <vt:lpstr>MechanicalFifthF16ME</vt:lpstr>
      <vt:lpstr>MechanicalFifthK13ME</vt:lpstr>
      <vt:lpstr>MechanicalFifthK14ME</vt:lpstr>
      <vt:lpstr>MechanicalFifthK17EL</vt:lpstr>
      <vt:lpstr>MechanicalFifthK17ME</vt:lpstr>
      <vt:lpstr>MechanicalFifthK18ME</vt:lpstr>
      <vt:lpstr>MechanicalFifthKF16ME</vt:lpstr>
      <vt:lpstr>MechanicalFirst13ME</vt:lpstr>
      <vt:lpstr>MechanicalFirst14ME</vt:lpstr>
      <vt:lpstr>MechanicalFirst15ME</vt:lpstr>
      <vt:lpstr>MechanicalFirst16ME</vt:lpstr>
      <vt:lpstr>MechanicalFirst17ME</vt:lpstr>
      <vt:lpstr>MechanicalFirst18ME</vt:lpstr>
      <vt:lpstr>MechanicalFirst19ME</vt:lpstr>
      <vt:lpstr>MechanicalFirstF16ME</vt:lpstr>
      <vt:lpstr>MechanicalFirstK13ME</vt:lpstr>
      <vt:lpstr>MechanicalFirstK14ME</vt:lpstr>
      <vt:lpstr>MechanicalFirstK15ME</vt:lpstr>
      <vt:lpstr>MechanicalFirstK16ME</vt:lpstr>
      <vt:lpstr>MechanicalFirstK17ME</vt:lpstr>
      <vt:lpstr>MechanicalFirstK18ME</vt:lpstr>
      <vt:lpstr>MechanicalFirstK19ME</vt:lpstr>
      <vt:lpstr>MechanicalFirstKF16ME</vt:lpstr>
      <vt:lpstr>MechanicalFourth13ME</vt:lpstr>
      <vt:lpstr>MechanicalFourth14ME</vt:lpstr>
      <vt:lpstr>MechanicalFourth15ME</vt:lpstr>
      <vt:lpstr>MechanicalFourth17ME</vt:lpstr>
      <vt:lpstr>MechanicalFourth18ME</vt:lpstr>
      <vt:lpstr>MechanicalFourthF16ME</vt:lpstr>
      <vt:lpstr>MechanicalFourthK13ME</vt:lpstr>
      <vt:lpstr>MechanicalFourthK14ME</vt:lpstr>
      <vt:lpstr>MechanicalFourthK15ME</vt:lpstr>
      <vt:lpstr>MechanicalFourthK17EL</vt:lpstr>
      <vt:lpstr>MechanicalFourthK17ME</vt:lpstr>
      <vt:lpstr>MechanicalFourthK18ME</vt:lpstr>
      <vt:lpstr>MechanicalFourthKF16ME</vt:lpstr>
      <vt:lpstr>MechanicalProgram</vt:lpstr>
      <vt:lpstr>MechanicalSecond13ME</vt:lpstr>
      <vt:lpstr>MechanicalSecond14ME</vt:lpstr>
      <vt:lpstr>MechanicalSecond15ME</vt:lpstr>
      <vt:lpstr>MechanicalSecond16ME</vt:lpstr>
      <vt:lpstr>MechanicalSecond17ME</vt:lpstr>
      <vt:lpstr>MechanicalSecond18ME</vt:lpstr>
      <vt:lpstr>MechanicalSecondF16ME</vt:lpstr>
      <vt:lpstr>MechanicalSecondK13ME</vt:lpstr>
      <vt:lpstr>MechanicalSecondK14ME</vt:lpstr>
      <vt:lpstr>MechanicalSecondK15ME</vt:lpstr>
      <vt:lpstr>MechanicalSecondK16ME</vt:lpstr>
      <vt:lpstr>MechanicalSecondK17ME</vt:lpstr>
      <vt:lpstr>MechanicalSecondK18ME</vt:lpstr>
      <vt:lpstr>MechanicalSecondKF16ME</vt:lpstr>
      <vt:lpstr>MechanicalSeventh13ME</vt:lpstr>
      <vt:lpstr>MechanicalSeventh17ME</vt:lpstr>
      <vt:lpstr>MechanicalSeventh18ME</vt:lpstr>
      <vt:lpstr>MechanicalSeventhF16ME</vt:lpstr>
      <vt:lpstr>MechanicalSeventhK13ME</vt:lpstr>
      <vt:lpstr>MechanicalSeventhK17EL</vt:lpstr>
      <vt:lpstr>MechanicalSeventhKF16ME</vt:lpstr>
      <vt:lpstr>MechanicalSixth13ME</vt:lpstr>
      <vt:lpstr>MechanicalSixth14ME</vt:lpstr>
      <vt:lpstr>MechanicalSixth17ME</vt:lpstr>
      <vt:lpstr>MechanicalSixth18ME</vt:lpstr>
      <vt:lpstr>MechanicalSixthF16ME</vt:lpstr>
      <vt:lpstr>MechanicalSixthK13ME</vt:lpstr>
      <vt:lpstr>MechanicalSixthK14ME</vt:lpstr>
      <vt:lpstr>MechanicalSixthK17EL</vt:lpstr>
      <vt:lpstr>MechanicalSixthKF16ME</vt:lpstr>
      <vt:lpstr>MechanicalThird13ME</vt:lpstr>
      <vt:lpstr>MechanicalThird14ME</vt:lpstr>
      <vt:lpstr>MechanicalThird15ME</vt:lpstr>
      <vt:lpstr>MechanicalThird17ME</vt:lpstr>
      <vt:lpstr>MechanicalThird18ME</vt:lpstr>
      <vt:lpstr>MechanicalThirdF16ME</vt:lpstr>
      <vt:lpstr>MechanicalThirdK13ME</vt:lpstr>
      <vt:lpstr>MechanicalThirdK14ME</vt:lpstr>
      <vt:lpstr>MechanicalThirdK15ME</vt:lpstr>
      <vt:lpstr>MechanicalThirdK17ME</vt:lpstr>
      <vt:lpstr>MechanicalThirdK18ME</vt:lpstr>
      <vt:lpstr>MechanicalThirdKF16ME</vt:lpstr>
      <vt:lpstr>MechatronicBatch</vt:lpstr>
      <vt:lpstr>MechatronicEighth18MTE</vt:lpstr>
      <vt:lpstr>MechatronicEighthF16MTE</vt:lpstr>
      <vt:lpstr>MechatronicFifth17MTE</vt:lpstr>
      <vt:lpstr>MechatronicFifth18MTE</vt:lpstr>
      <vt:lpstr>MechatronicfifthF16MTE</vt:lpstr>
      <vt:lpstr>MechatronicFirst17MTE</vt:lpstr>
      <vt:lpstr>MechatronicFirst18MTE</vt:lpstr>
      <vt:lpstr>MechatronicFirstF16MTE</vt:lpstr>
      <vt:lpstr>MechatronicFourth17MTE</vt:lpstr>
      <vt:lpstr>MechatronicFourth18MTE</vt:lpstr>
      <vt:lpstr>MechatronicFourthF16MTE</vt:lpstr>
      <vt:lpstr>MechatronicSecond17MTE</vt:lpstr>
      <vt:lpstr>MechatronicSecond18MTE</vt:lpstr>
      <vt:lpstr>MechatronicSeventh17MTE</vt:lpstr>
      <vt:lpstr>MechatronicSeventh18MTE</vt:lpstr>
      <vt:lpstr>MechatronicSeventhF16MTE</vt:lpstr>
      <vt:lpstr>MechatronicSixth17MTE</vt:lpstr>
      <vt:lpstr>MechatronicSixth18MTE</vt:lpstr>
      <vt:lpstr>MechatronicSixthF16MTE</vt:lpstr>
      <vt:lpstr>MechatronicThird17MTE</vt:lpstr>
      <vt:lpstr>MechatronicThird18MTE</vt:lpstr>
      <vt:lpstr>MechatronicThirdF16MTE</vt:lpstr>
      <vt:lpstr>MetallurgyBatch</vt:lpstr>
      <vt:lpstr>MetallurgyEighth13MT</vt:lpstr>
      <vt:lpstr>MetallurgyEighth17MT</vt:lpstr>
      <vt:lpstr>MetallurgyEighth18MT</vt:lpstr>
      <vt:lpstr>MetallurgyEighthF16MT</vt:lpstr>
      <vt:lpstr>MetallurgyFifth13MT</vt:lpstr>
      <vt:lpstr>MetallurgyFifth14MT</vt:lpstr>
      <vt:lpstr>MetallurgyFifth17MT</vt:lpstr>
      <vt:lpstr>MetallurgyFifth18MT</vt:lpstr>
      <vt:lpstr>MetallurgyFifthF16MT</vt:lpstr>
      <vt:lpstr>MetallurgyFirst13MT</vt:lpstr>
      <vt:lpstr>MetallurgyFirst14MT</vt:lpstr>
      <vt:lpstr>MetallurgyFirst15MT</vt:lpstr>
      <vt:lpstr>MetallurgyFirst16MT</vt:lpstr>
      <vt:lpstr>MetallurgyFirst17MT</vt:lpstr>
      <vt:lpstr>MetallurgyFirst18MT</vt:lpstr>
      <vt:lpstr>MetallurgyFirstF16MT</vt:lpstr>
      <vt:lpstr>MetallurgyFourth13MT</vt:lpstr>
      <vt:lpstr>MetallurgyFourth14MT</vt:lpstr>
      <vt:lpstr>MetallurgyFourth15MT</vt:lpstr>
      <vt:lpstr>MetallurgyFourth17MT</vt:lpstr>
      <vt:lpstr>MetallurgyFourth18MT</vt:lpstr>
      <vt:lpstr>MetallurgyFourthF16MT</vt:lpstr>
      <vt:lpstr>MetallurgyProgram</vt:lpstr>
      <vt:lpstr>MetallurgySecond13MT</vt:lpstr>
      <vt:lpstr>MetallurgySecond14MT</vt:lpstr>
      <vt:lpstr>MetallurgySecond15MT</vt:lpstr>
      <vt:lpstr>MetallurgySecond16MT</vt:lpstr>
      <vt:lpstr>MetallurgySecond17MT</vt:lpstr>
      <vt:lpstr>MetallurgySecond18MT</vt:lpstr>
      <vt:lpstr>MetallurgySecondF16MT</vt:lpstr>
      <vt:lpstr>MetallurgySeventh13MT</vt:lpstr>
      <vt:lpstr>MetallurgySeventh17MT</vt:lpstr>
      <vt:lpstr>MetallurgySeventh18MT</vt:lpstr>
      <vt:lpstr>MetallurgySeventhF16MT</vt:lpstr>
      <vt:lpstr>MetallurgySixth13MT</vt:lpstr>
      <vt:lpstr>MetallurgySixth14MT</vt:lpstr>
      <vt:lpstr>MetallurgySixth17MT</vt:lpstr>
      <vt:lpstr>MetallurgySixth18MT</vt:lpstr>
      <vt:lpstr>MetallurgySixthF16MT</vt:lpstr>
      <vt:lpstr>MetallurgyThird13MT</vt:lpstr>
      <vt:lpstr>MetallurgyThird14MT</vt:lpstr>
      <vt:lpstr>MetallurgyThird15MT</vt:lpstr>
      <vt:lpstr>MetallurgyThird17MT</vt:lpstr>
      <vt:lpstr>MetallurgyThird18MT</vt:lpstr>
      <vt:lpstr>MetallurgyThirdF16MT</vt:lpstr>
      <vt:lpstr>MiningBatch</vt:lpstr>
      <vt:lpstr>MiningEighth13MN</vt:lpstr>
      <vt:lpstr>MiningEighth17MN</vt:lpstr>
      <vt:lpstr>MiningEighth18MN</vt:lpstr>
      <vt:lpstr>MiningEighthF16MN</vt:lpstr>
      <vt:lpstr>MiningFifth13MN</vt:lpstr>
      <vt:lpstr>MiningFifth14MN</vt:lpstr>
      <vt:lpstr>MiningFifth17MN</vt:lpstr>
      <vt:lpstr>MiningFifth18MN</vt:lpstr>
      <vt:lpstr>MiningFifthF16MN</vt:lpstr>
      <vt:lpstr>MiningFirst13MN</vt:lpstr>
      <vt:lpstr>MiningFirst14MN</vt:lpstr>
      <vt:lpstr>MiningFirst15MN</vt:lpstr>
      <vt:lpstr>MiningFirst16MN</vt:lpstr>
      <vt:lpstr>MiningFirst17MN</vt:lpstr>
      <vt:lpstr>MiningFirst18MN</vt:lpstr>
      <vt:lpstr>MiningFirstF16MN</vt:lpstr>
      <vt:lpstr>MiningFourth13MN</vt:lpstr>
      <vt:lpstr>MiningFourth14MN</vt:lpstr>
      <vt:lpstr>MiningFourth15MN</vt:lpstr>
      <vt:lpstr>MiningFourth17MN</vt:lpstr>
      <vt:lpstr>MiningFourth18MN</vt:lpstr>
      <vt:lpstr>MiningFourthF16MN</vt:lpstr>
      <vt:lpstr>MiningProgram</vt:lpstr>
      <vt:lpstr>MiningSecond13MN</vt:lpstr>
      <vt:lpstr>MiningSecond14MN</vt:lpstr>
      <vt:lpstr>MiningSecond15MN</vt:lpstr>
      <vt:lpstr>MiningSecond16MN</vt:lpstr>
      <vt:lpstr>MiningSecond17MN</vt:lpstr>
      <vt:lpstr>MiningSecond18MN</vt:lpstr>
      <vt:lpstr>MiningSecondF16MN</vt:lpstr>
      <vt:lpstr>MiningSeventh13MN</vt:lpstr>
      <vt:lpstr>MiningSeventh17MN</vt:lpstr>
      <vt:lpstr>MiningSeventh18MN</vt:lpstr>
      <vt:lpstr>MiningSeventhF16MN</vt:lpstr>
      <vt:lpstr>MiningSixth13MN</vt:lpstr>
      <vt:lpstr>MiningSixth14MN</vt:lpstr>
      <vt:lpstr>MiningSixth17MN</vt:lpstr>
      <vt:lpstr>MiningSixth18MN</vt:lpstr>
      <vt:lpstr>MiningSixthF16MN</vt:lpstr>
      <vt:lpstr>MiningThird13MN</vt:lpstr>
      <vt:lpstr>MiningThird14MN</vt:lpstr>
      <vt:lpstr>MiningThird15MN</vt:lpstr>
      <vt:lpstr>MiningThird17MN</vt:lpstr>
      <vt:lpstr>MiningThird18MN</vt:lpstr>
      <vt:lpstr>MiningThirdF16MN</vt:lpstr>
      <vt:lpstr>PetroleumBatch</vt:lpstr>
      <vt:lpstr>PetroleumEighth13PG</vt:lpstr>
      <vt:lpstr>PetroleumEighth17PG</vt:lpstr>
      <vt:lpstr>PetroleumEighth18PG</vt:lpstr>
      <vt:lpstr>PetroleumEighthF16PG</vt:lpstr>
      <vt:lpstr>PetroleumEighthK13PG</vt:lpstr>
      <vt:lpstr>PetroleumEighthKF16PG</vt:lpstr>
      <vt:lpstr>PetroleumFifth13PG</vt:lpstr>
      <vt:lpstr>PetroleumFifth14PG</vt:lpstr>
      <vt:lpstr>PetroleumFifth17PG</vt:lpstr>
      <vt:lpstr>PetroleumFifth18PG</vt:lpstr>
      <vt:lpstr>PetroleumFifthF16PG</vt:lpstr>
      <vt:lpstr>PetroleumFifthK13PG</vt:lpstr>
      <vt:lpstr>PetroleumFifthK14PG</vt:lpstr>
      <vt:lpstr>PetroleumFifthK17PG</vt:lpstr>
      <vt:lpstr>PetroleumFifthK18PG</vt:lpstr>
      <vt:lpstr>PetroleumFifthKF16PG</vt:lpstr>
      <vt:lpstr>PetroleumFirst13PG</vt:lpstr>
      <vt:lpstr>PetroleumFirst14PG</vt:lpstr>
      <vt:lpstr>PetroleumFirst15PG</vt:lpstr>
      <vt:lpstr>PetroleumFirst16PG</vt:lpstr>
      <vt:lpstr>PetroleumFirst17PG</vt:lpstr>
      <vt:lpstr>PetroleumFirst18PG</vt:lpstr>
      <vt:lpstr>PetroleumFirstF16PG</vt:lpstr>
      <vt:lpstr>PetroleumFirstK13PG</vt:lpstr>
      <vt:lpstr>PetroleumFirstK14PG</vt:lpstr>
      <vt:lpstr>PetroleumFirstK15PG</vt:lpstr>
      <vt:lpstr>PetroleumFirstK16PG</vt:lpstr>
      <vt:lpstr>PetroleumFirstK176PG</vt:lpstr>
      <vt:lpstr>PetroleumFirstK18PG</vt:lpstr>
      <vt:lpstr>PetroleumFirstKF16PG</vt:lpstr>
      <vt:lpstr>PetroleumFourth13PG</vt:lpstr>
      <vt:lpstr>PetroleumFourth14PG</vt:lpstr>
      <vt:lpstr>PetroleumFourth15PG</vt:lpstr>
      <vt:lpstr>PetroleumFourth17PG</vt:lpstr>
      <vt:lpstr>PetroleumFourth18PG</vt:lpstr>
      <vt:lpstr>PetroleumFourthF16PG</vt:lpstr>
      <vt:lpstr>PetroleumFourthK13PG</vt:lpstr>
      <vt:lpstr>PetroleumFourthK14PG</vt:lpstr>
      <vt:lpstr>PetroleumFourthK15PG</vt:lpstr>
      <vt:lpstr>PetroleumFourthK17PG</vt:lpstr>
      <vt:lpstr>PetroleumFourthK18PG</vt:lpstr>
      <vt:lpstr>PetroleumFourthKF16PG</vt:lpstr>
      <vt:lpstr>PetroleumProgram</vt:lpstr>
      <vt:lpstr>PetroleumSecond13PG</vt:lpstr>
      <vt:lpstr>PetroleumSecond14PG</vt:lpstr>
      <vt:lpstr>PetroleumSecond15PG</vt:lpstr>
      <vt:lpstr>PetroleumSecond16PG</vt:lpstr>
      <vt:lpstr>PetroleumSecond17PG</vt:lpstr>
      <vt:lpstr>PetroleumSecond18PG</vt:lpstr>
      <vt:lpstr>PetroleumSecondF16PG</vt:lpstr>
      <vt:lpstr>PetroleumSecondK13PG</vt:lpstr>
      <vt:lpstr>PetroleumSecondK14PG</vt:lpstr>
      <vt:lpstr>PetroleumSecondK15PG</vt:lpstr>
      <vt:lpstr>PetroleumSecondK16PG</vt:lpstr>
      <vt:lpstr>PetroleumSecondK17PG</vt:lpstr>
      <vt:lpstr>PetroleumSecondK18PG</vt:lpstr>
      <vt:lpstr>PetroleumSecondKF16PG</vt:lpstr>
      <vt:lpstr>PetroleumSeventh13PG</vt:lpstr>
      <vt:lpstr>PetroleumSeventh17PG</vt:lpstr>
      <vt:lpstr>PetroleumSeventh18PG</vt:lpstr>
      <vt:lpstr>PetroleumSeventhF16PG</vt:lpstr>
      <vt:lpstr>PetroleumSeventhK13PG</vt:lpstr>
      <vt:lpstr>PetroleumSeventhK17PG</vt:lpstr>
      <vt:lpstr>PetroleumSeventhKF16PG</vt:lpstr>
      <vt:lpstr>PetroleumSixth13PG</vt:lpstr>
      <vt:lpstr>PetroleumSixth14PG</vt:lpstr>
      <vt:lpstr>PetroleumSixth17PG</vt:lpstr>
      <vt:lpstr>PetroleumSixth18PG</vt:lpstr>
      <vt:lpstr>PetroleumSixthF16PG</vt:lpstr>
      <vt:lpstr>PetroleumSixthK13PG</vt:lpstr>
      <vt:lpstr>PetroleumSixthK14PG</vt:lpstr>
      <vt:lpstr>PetroleumSixthK17PG</vt:lpstr>
      <vt:lpstr>PetroleumSixthKF16PG</vt:lpstr>
      <vt:lpstr>PetroleumThird13PG</vt:lpstr>
      <vt:lpstr>PetroleumThird14PG</vt:lpstr>
      <vt:lpstr>PetroleumThird15PG</vt:lpstr>
      <vt:lpstr>PetroleumThird17PG</vt:lpstr>
      <vt:lpstr>PetroleumThird18PG</vt:lpstr>
      <vt:lpstr>PetroleumThirdF16PG</vt:lpstr>
      <vt:lpstr>PetroleumThirdK13PG</vt:lpstr>
      <vt:lpstr>PetroleumThirdK14PG</vt:lpstr>
      <vt:lpstr>PetroleumThirdK15PG</vt:lpstr>
      <vt:lpstr>PetroleumThirdK17PG</vt:lpstr>
      <vt:lpstr>PetroleumThirdK18PG</vt:lpstr>
      <vt:lpstr>PetroleumThirdKF16PG</vt:lpstr>
      <vt:lpstr>Sheet1!Print_Area</vt:lpstr>
      <vt:lpstr>Sheet10!Print_Area</vt:lpstr>
      <vt:lpstr>Sheet11!Print_Area</vt:lpstr>
      <vt:lpstr>Sheet2!Print_Area</vt:lpstr>
      <vt:lpstr>Sheet3!Print_Area</vt:lpstr>
      <vt:lpstr>Sheet4!Print_Area</vt:lpstr>
      <vt:lpstr>Sheet5!Print_Area</vt:lpstr>
      <vt:lpstr>Sheet6!Print_Area</vt:lpstr>
      <vt:lpstr>Sheet7!Print_Area</vt:lpstr>
      <vt:lpstr>Sheet8!Print_Area</vt:lpstr>
      <vt:lpstr>Sheet9!Print_Area</vt:lpstr>
      <vt:lpstr>RegularExamPractical</vt:lpstr>
      <vt:lpstr>Semester</vt:lpstr>
      <vt:lpstr>SoftwareBatch</vt:lpstr>
      <vt:lpstr>SoftwareEighth13SW</vt:lpstr>
      <vt:lpstr>SoftwareEighth17SW</vt:lpstr>
      <vt:lpstr>SoftwareEighth18SW</vt:lpstr>
      <vt:lpstr>SoftwareEighthF16SW</vt:lpstr>
      <vt:lpstr>SoftwareEighthKF16SW</vt:lpstr>
      <vt:lpstr>SoftwareFifth13SW</vt:lpstr>
      <vt:lpstr>SoftwareFifth14SW</vt:lpstr>
      <vt:lpstr>SoftwareFifth17SW</vt:lpstr>
      <vt:lpstr>SoftwareFifth18SW</vt:lpstr>
      <vt:lpstr>SoftwareFifthF16SW</vt:lpstr>
      <vt:lpstr>SoftwareFifthK17SW</vt:lpstr>
      <vt:lpstr>SoftwareFifthK18SW</vt:lpstr>
      <vt:lpstr>SoftwareFifthKF16SW</vt:lpstr>
      <vt:lpstr>SoftwareFirst13SW</vt:lpstr>
      <vt:lpstr>SoftwareFirst14SW</vt:lpstr>
      <vt:lpstr>SoftwareFirst15SW</vt:lpstr>
      <vt:lpstr>SoftwareFirst16SW</vt:lpstr>
      <vt:lpstr>SoftwareFirst17SW</vt:lpstr>
      <vt:lpstr>SoftwareFirst18SW</vt:lpstr>
      <vt:lpstr>SoftwareFirstF16SW</vt:lpstr>
      <vt:lpstr>SoftwareFirstK16SW</vt:lpstr>
      <vt:lpstr>SoftwareFirstK17SW</vt:lpstr>
      <vt:lpstr>SoftwareFirstK18SW</vt:lpstr>
      <vt:lpstr>SoftwareFirstKF16SW</vt:lpstr>
      <vt:lpstr>SoftwareFourth13SW</vt:lpstr>
      <vt:lpstr>SoftwareFourth14SW</vt:lpstr>
      <vt:lpstr>SoftwareFourth15SW</vt:lpstr>
      <vt:lpstr>SoftwareFourth17SW</vt:lpstr>
      <vt:lpstr>SoftwareFourth18SW</vt:lpstr>
      <vt:lpstr>SoftwareFourthF16SW</vt:lpstr>
      <vt:lpstr>SoftwareFourthK17SW</vt:lpstr>
      <vt:lpstr>SoftwareFourthK18SW</vt:lpstr>
      <vt:lpstr>SoftwareFourthKF16SW</vt:lpstr>
      <vt:lpstr>SoftwareProgram</vt:lpstr>
      <vt:lpstr>SoftwareSecond13SW</vt:lpstr>
      <vt:lpstr>SoftwareSecond14SW</vt:lpstr>
      <vt:lpstr>SoftwareSecond15SW</vt:lpstr>
      <vt:lpstr>SoftwareSecond16SW</vt:lpstr>
      <vt:lpstr>SoftwareSecond17SW</vt:lpstr>
      <vt:lpstr>SoftwareSecond18SW</vt:lpstr>
      <vt:lpstr>SoftwareSecondF16SW</vt:lpstr>
      <vt:lpstr>SoftwareSecondK16SW</vt:lpstr>
      <vt:lpstr>SoftwareSecondK17SW</vt:lpstr>
      <vt:lpstr>SoftwareSecondK18SW</vt:lpstr>
      <vt:lpstr>SoftwareSecondKF16SW</vt:lpstr>
      <vt:lpstr>SoftwareSeventh13SW</vt:lpstr>
      <vt:lpstr>SoftwareSeventh17SW</vt:lpstr>
      <vt:lpstr>SoftwareSeventh18SW</vt:lpstr>
      <vt:lpstr>SoftwareSeventhF16SW</vt:lpstr>
      <vt:lpstr>SoftwareSeventhK17SW</vt:lpstr>
      <vt:lpstr>SoftwareSeventhKF16SW</vt:lpstr>
      <vt:lpstr>SoftwareSixth13SW</vt:lpstr>
      <vt:lpstr>SoftwareSixth14SW</vt:lpstr>
      <vt:lpstr>SoftwareSixth17SW</vt:lpstr>
      <vt:lpstr>SoftwareSixth18SW</vt:lpstr>
      <vt:lpstr>SoftwareSixthF16SW</vt:lpstr>
      <vt:lpstr>SoftwareSixthK17SW</vt:lpstr>
      <vt:lpstr>SoftwareSixthKF16SW</vt:lpstr>
      <vt:lpstr>SoftwareThird13SW</vt:lpstr>
      <vt:lpstr>SoftwareThird14SW</vt:lpstr>
      <vt:lpstr>SoftwareThird15SW</vt:lpstr>
      <vt:lpstr>SoftwareThird17SW</vt:lpstr>
      <vt:lpstr>SoftwareThird18SW</vt:lpstr>
      <vt:lpstr>SoftwareThirdF16SW</vt:lpstr>
      <vt:lpstr>SoftwareThirdK17SW</vt:lpstr>
      <vt:lpstr>SoftwareThirdK18SW</vt:lpstr>
      <vt:lpstr>SoftwareThirdKF16SW</vt:lpstr>
      <vt:lpstr>Surveying_II</vt:lpstr>
      <vt:lpstr>TelecommunicationBatch</vt:lpstr>
      <vt:lpstr>TelecommunicationEighth13TL</vt:lpstr>
      <vt:lpstr>TelecommunicationEighth17TL</vt:lpstr>
      <vt:lpstr>TelecommunicationEighth18TL</vt:lpstr>
      <vt:lpstr>TelecommunicationEighthF16TL</vt:lpstr>
      <vt:lpstr>TelecommunicationFifth13TL</vt:lpstr>
      <vt:lpstr>TelecommunicationFifth14TL</vt:lpstr>
      <vt:lpstr>TelecommunicationFifth17TL</vt:lpstr>
      <vt:lpstr>TelecommunicationFifth18TL</vt:lpstr>
      <vt:lpstr>TelecommunicationFifthF16TL</vt:lpstr>
      <vt:lpstr>TelecommunicationFirst13TL</vt:lpstr>
      <vt:lpstr>TelecommunicationFirst14TL</vt:lpstr>
      <vt:lpstr>TelecommunicationFirst15TL</vt:lpstr>
      <vt:lpstr>TelecommunicationFirst16TL</vt:lpstr>
      <vt:lpstr>TelecommunicationFirst17TL</vt:lpstr>
      <vt:lpstr>TelecommunicationFirst18TL</vt:lpstr>
      <vt:lpstr>TelecommunicationFirstF16TL</vt:lpstr>
      <vt:lpstr>TelecommunicationFourth13TL</vt:lpstr>
      <vt:lpstr>TelecommunicationFourth14TL</vt:lpstr>
      <vt:lpstr>TelecommunicationFourth15TL</vt:lpstr>
      <vt:lpstr>TelecommunicationFourth17TL</vt:lpstr>
      <vt:lpstr>TelecommunicationFourth18TL</vt:lpstr>
      <vt:lpstr>TelecommunicationFourthF16TL</vt:lpstr>
      <vt:lpstr>TelecommunicationProgram</vt:lpstr>
      <vt:lpstr>TelecommunicationSecond13TL</vt:lpstr>
      <vt:lpstr>TelecommunicationSecond14TL</vt:lpstr>
      <vt:lpstr>TelecommunicationSecond15TL</vt:lpstr>
      <vt:lpstr>TelecommunicationSecond16TL</vt:lpstr>
      <vt:lpstr>TelecommunicationSecond17TL</vt:lpstr>
      <vt:lpstr>TelecommunicationSecond18TL</vt:lpstr>
      <vt:lpstr>TelecommunicationSecondF16TL</vt:lpstr>
      <vt:lpstr>TelecommunicationSeventh13TL</vt:lpstr>
      <vt:lpstr>TelecommunicationSeventh17TL</vt:lpstr>
      <vt:lpstr>TelecommunicationSeventh18TL</vt:lpstr>
      <vt:lpstr>TelecommunicationSeventhF16TL</vt:lpstr>
      <vt:lpstr>TelecommunicationSixth13TL</vt:lpstr>
      <vt:lpstr>TelecommunicationSixth14TL</vt:lpstr>
      <vt:lpstr>TelecommunicationSixth17TL</vt:lpstr>
      <vt:lpstr>TelecommunicationSixth18TL</vt:lpstr>
      <vt:lpstr>TelecommunicationSixthF16TL</vt:lpstr>
      <vt:lpstr>TelecommunicationThird13TL</vt:lpstr>
      <vt:lpstr>TelecommunicationThird14TL</vt:lpstr>
      <vt:lpstr>TelecommunicationThird15TL</vt:lpstr>
      <vt:lpstr>TelecommunicationThird17TL</vt:lpstr>
      <vt:lpstr>TelecommunicationThird18TL</vt:lpstr>
      <vt:lpstr>TelecommunicationThirdF16TL</vt:lpstr>
      <vt:lpstr>TextileBatch</vt:lpstr>
      <vt:lpstr>TextileEighth13TE</vt:lpstr>
      <vt:lpstr>TextileEighth17TE</vt:lpstr>
      <vt:lpstr>TextileEighth18TE</vt:lpstr>
      <vt:lpstr>TextileEighthF16TE</vt:lpstr>
      <vt:lpstr>TextileFifth13TE</vt:lpstr>
      <vt:lpstr>TextileFifth14TE</vt:lpstr>
      <vt:lpstr>TextileFifth17TE</vt:lpstr>
      <vt:lpstr>TextileFifth18TE</vt:lpstr>
      <vt:lpstr>TextileFifthF16TE</vt:lpstr>
      <vt:lpstr>TextileFirst13TE</vt:lpstr>
      <vt:lpstr>TextileFirst14TE</vt:lpstr>
      <vt:lpstr>TextileFirst15TE</vt:lpstr>
      <vt:lpstr>TextileFirst16TE</vt:lpstr>
      <vt:lpstr>TextileFirst17TE</vt:lpstr>
      <vt:lpstr>TextileFirst18TE</vt:lpstr>
      <vt:lpstr>TextileFirstF16TE</vt:lpstr>
      <vt:lpstr>TextileFourth13TE</vt:lpstr>
      <vt:lpstr>TextileFourth14TE</vt:lpstr>
      <vt:lpstr>TextileFourth15TE</vt:lpstr>
      <vt:lpstr>TextileFourth17TE</vt:lpstr>
      <vt:lpstr>TextileFourth18TE</vt:lpstr>
      <vt:lpstr>TextileFourthF16TE</vt:lpstr>
      <vt:lpstr>TextileProgram</vt:lpstr>
      <vt:lpstr>TextileSecond13TE</vt:lpstr>
      <vt:lpstr>TextileSecond14TE</vt:lpstr>
      <vt:lpstr>TextileSecond15TE</vt:lpstr>
      <vt:lpstr>TextileSecond16TE</vt:lpstr>
      <vt:lpstr>TextileSecond17TE</vt:lpstr>
      <vt:lpstr>TextileSecond18TE</vt:lpstr>
      <vt:lpstr>TextileSecondF16TE</vt:lpstr>
      <vt:lpstr>TextileSeventh13TE</vt:lpstr>
      <vt:lpstr>TextileSeventh17TE</vt:lpstr>
      <vt:lpstr>TextileSeventh18TE</vt:lpstr>
      <vt:lpstr>TextileSeventhF16TE</vt:lpstr>
      <vt:lpstr>TextileSixth13TE</vt:lpstr>
      <vt:lpstr>TextileSixth14TE</vt:lpstr>
      <vt:lpstr>TextileSixth17TE</vt:lpstr>
      <vt:lpstr>TextileSixth18TE</vt:lpstr>
      <vt:lpstr>TextileSixthF16TE</vt:lpstr>
      <vt:lpstr>TextileThird13TE</vt:lpstr>
      <vt:lpstr>TextileThird14TE</vt:lpstr>
      <vt:lpstr>TextileThird15TE</vt:lpstr>
      <vt:lpstr>TextileThird17TE</vt:lpstr>
      <vt:lpstr>TextileThird18TE</vt:lpstr>
      <vt:lpstr>TextileThirdF16TE</vt:lpstr>
      <vt:lpstr>TotalMarks</vt:lpstr>
      <vt:lpstr>Year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MYHOME</dc:creator>
  <cp:lastModifiedBy>Administrator</cp:lastModifiedBy>
  <cp:lastPrinted>2019-09-17T08:25:26Z</cp:lastPrinted>
  <dcterms:created xsi:type="dcterms:W3CDTF">2014-07-31T04:22:19Z</dcterms:created>
  <dcterms:modified xsi:type="dcterms:W3CDTF">2023-09-05T04:09:06Z</dcterms:modified>
</cp:coreProperties>
</file>